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90" windowHeight="11970" activeTab="0"/>
  </bookViews>
  <sheets>
    <sheet name="Table 6a" sheetId="1" r:id="rId1"/>
  </sheets>
  <externalReferences>
    <externalReference r:id="rId4"/>
  </externalReferences>
  <definedNames>
    <definedName name="CLASlow">#REF!</definedName>
    <definedName name="CLASupp">#REF!</definedName>
    <definedName name="_xlnm.Print_Area" localSheetId="0">'Table 6a'!$A$1:$AM$85</definedName>
    <definedName name="Year8485">#REF!</definedName>
  </definedNames>
  <calcPr fullCalcOnLoad="1"/>
</workbook>
</file>

<file path=xl/sharedStrings.xml><?xml version="1.0" encoding="utf-8"?>
<sst xmlns="http://schemas.openxmlformats.org/spreadsheetml/2006/main" count="134" uniqueCount="92">
  <si>
    <t>TABLE 6A</t>
  </si>
  <si>
    <t>University of Victoria</t>
  </si>
  <si>
    <t>ARAI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</si>
  <si>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</si>
  <si>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</si>
  <si>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</si>
  <si>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</si>
  <si>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</si>
  <si>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</si>
  <si>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</si>
  <si>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</si>
  <si>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</si>
  <si>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</si>
  <si>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</si>
  <si>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</si>
  <si>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Cont.
Reg.</t>
  </si>
  <si>
    <t>Non-
Reg.</t>
  </si>
  <si>
    <t>Total</t>
  </si>
  <si>
    <t>Business</t>
  </si>
  <si>
    <t>Faculty</t>
  </si>
  <si>
    <t>Education</t>
  </si>
  <si>
    <t>AMED</t>
  </si>
  <si>
    <t>CMFD</t>
  </si>
  <si>
    <t>EDCD</t>
  </si>
  <si>
    <t>PHED</t>
  </si>
  <si>
    <t>PROF</t>
  </si>
  <si>
    <t>SNSC</t>
  </si>
  <si>
    <t>Engineering</t>
  </si>
  <si>
    <t>COSI</t>
  </si>
  <si>
    <t>EENG</t>
  </si>
  <si>
    <t>MECH</t>
  </si>
  <si>
    <t>Fine Arts</t>
  </si>
  <si>
    <t>ARTH</t>
  </si>
  <si>
    <t>MUSI</t>
  </si>
  <si>
    <t>THEA</t>
  </si>
  <si>
    <t>VISU</t>
  </si>
  <si>
    <t>WRIT</t>
  </si>
  <si>
    <t>Hum. &amp; Soc. Dev.</t>
  </si>
  <si>
    <t>CHIL</t>
  </si>
  <si>
    <t>HEIS</t>
  </si>
  <si>
    <t>NURS</t>
  </si>
  <si>
    <t>PADM</t>
  </si>
  <si>
    <t>SOCW</t>
  </si>
  <si>
    <t>Humanities</t>
  </si>
  <si>
    <t>ENGL</t>
  </si>
  <si>
    <t>FREN</t>
  </si>
  <si>
    <t>GRS</t>
  </si>
  <si>
    <t>HISP</t>
  </si>
  <si>
    <t>HIST</t>
  </si>
  <si>
    <t>LING</t>
  </si>
  <si>
    <t>PACI</t>
  </si>
  <si>
    <t>PHIL</t>
  </si>
  <si>
    <t xml:space="preserve">W S </t>
  </si>
  <si>
    <t>Law</t>
  </si>
  <si>
    <t>Medical Sciences</t>
  </si>
  <si>
    <t>Science</t>
  </si>
  <si>
    <t>BIOC</t>
  </si>
  <si>
    <t>BIOL</t>
  </si>
  <si>
    <t>CHEM</t>
  </si>
  <si>
    <t>EOS</t>
  </si>
  <si>
    <t>MATH</t>
  </si>
  <si>
    <t>PHYS</t>
  </si>
  <si>
    <t>Social Sciences</t>
  </si>
  <si>
    <t>ANTH</t>
  </si>
  <si>
    <t>ECON</t>
  </si>
  <si>
    <t>ENVI</t>
  </si>
  <si>
    <t>GEOG</t>
  </si>
  <si>
    <t>POLI</t>
  </si>
  <si>
    <t>PSYC</t>
  </si>
  <si>
    <t>SOCI</t>
  </si>
  <si>
    <t>University</t>
  </si>
  <si>
    <t>to the full-time equivalency of the salary dollars budgeted for part-time, visiting, and sessional positions.  The divisor used to convert the dollars budgeted for other than regular positions</t>
  </si>
  <si>
    <t xml:space="preserve">is 60 percent of the average professorial salary (career ranks of full, associate, and assisitant professors excluding administrative duties) as calculated by Statistics Canada.  This </t>
  </si>
  <si>
    <t>methodology is consistent with SFU, UBC, and UNBC in terms of submissions to the Universities Presidents' Council of B.C.</t>
  </si>
  <si>
    <t>Institutional Planning &amp; Analysis</t>
  </si>
  <si>
    <t>Source:  Vice-president Finance and Operations and Revised Salaries Budgets</t>
  </si>
  <si>
    <t>July 28, 2006</t>
  </si>
  <si>
    <r>
      <t>PFED/EPLS</t>
    </r>
    <r>
      <rPr>
        <b/>
        <vertAlign val="superscript"/>
        <sz val="8"/>
        <rFont val="Times New Roman"/>
        <family val="1"/>
      </rPr>
      <t>2</t>
    </r>
  </si>
  <si>
    <r>
      <t>Faculty</t>
    </r>
    <r>
      <rPr>
        <b/>
        <vertAlign val="superscript"/>
        <sz val="8"/>
        <rFont val="Times New Roman"/>
        <family val="1"/>
      </rPr>
      <t>3</t>
    </r>
  </si>
  <si>
    <r>
      <t>HSDG</t>
    </r>
    <r>
      <rPr>
        <b/>
        <vertAlign val="superscript"/>
        <sz val="9"/>
        <rFont val="Times New Roman"/>
        <family val="1"/>
      </rPr>
      <t>4</t>
    </r>
  </si>
  <si>
    <r>
      <t>GER</t>
    </r>
    <r>
      <rPr>
        <b/>
        <vertAlign val="superscript"/>
        <sz val="8"/>
        <rFont val="Times New Roman"/>
        <family val="1"/>
      </rPr>
      <t>5</t>
    </r>
  </si>
  <si>
    <r>
      <t>GERU</t>
    </r>
    <r>
      <rPr>
        <b/>
        <vertAlign val="superscript"/>
        <sz val="8"/>
        <rFont val="Times New Roman"/>
        <family val="1"/>
      </rPr>
      <t>5</t>
    </r>
  </si>
  <si>
    <r>
      <t>SLAV</t>
    </r>
    <r>
      <rPr>
        <b/>
        <vertAlign val="superscript"/>
        <sz val="8"/>
        <rFont val="Times New Roman"/>
        <family val="1"/>
      </rPr>
      <t>5</t>
    </r>
  </si>
  <si>
    <r>
      <t>BUSI</t>
    </r>
    <r>
      <rPr>
        <b/>
        <vertAlign val="superscript"/>
        <sz val="9"/>
        <rFont val="Times New Roman"/>
        <family val="1"/>
      </rPr>
      <t>2</t>
    </r>
  </si>
  <si>
    <r>
      <t>Total</t>
    </r>
    <r>
      <rPr>
        <b/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</si>
  <si>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Annualized budgeted FTE faculty were derived by adding the number of authorized continuing regular faculty positions (as included in the approved general purpose operating budgets)</t>
    </r>
  </si>
  <si>
    <r>
      <t>2</t>
    </r>
    <r>
      <rPr>
        <sz val="8"/>
        <rFont val="Times New Roman"/>
        <family val="1"/>
      </rPr>
      <t>In the fall of 1999, the department of Psychological Foundations in Education (PFED) changed its name to Educational Psychology and Leadership Studites (EPLS).</t>
    </r>
  </si>
  <si>
    <r>
      <t>3</t>
    </r>
    <r>
      <rPr>
        <sz val="8"/>
        <rFont val="Times New Roman"/>
        <family val="1"/>
      </rPr>
      <t xml:space="preserve">Faculty totals include derived FTE faculty based on budgeted dollars (for hiring sessionals) unallocated to any specific department. </t>
    </r>
  </si>
  <si>
    <r>
      <t>4</t>
    </r>
    <r>
      <rPr>
        <sz val="8"/>
        <rFont val="Times New Roman"/>
        <family val="1"/>
      </rPr>
      <t>Instruction in several HSDG courses is provided by faculty members from other HSD departments.</t>
    </r>
  </si>
  <si>
    <r>
      <t>5</t>
    </r>
    <r>
      <rPr>
        <sz val="8"/>
        <rFont val="Times New Roman"/>
        <family val="1"/>
      </rPr>
      <t>As of 2001/02 the departments of Germanic Studies and Slavonics amalgamated to form the department of Germanic &amp; Russian Studies.</t>
    </r>
  </si>
  <si>
    <r>
      <t>6</t>
    </r>
    <r>
      <rPr>
        <sz val="8"/>
        <rFont val="Times New Roman"/>
        <family val="1"/>
      </rPr>
      <t>The Dean of Graduate Studies is included in the UVic Total. Non-Regular faculty for MEDS included in the UVic Total.</t>
    </r>
  </si>
  <si>
    <r>
      <t>2005/06 Annualized Budgeted Full-Time Equivalent Faculty</t>
    </r>
    <r>
      <rPr>
        <b/>
        <i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</si>
</sst>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;\ \ \-;"/>
    <numFmt numFmtId="175" formatCode="\ \ \-\ \ ;"/>
    <numFmt numFmtId="176" formatCode="mmmm\ d\,\ yyyy"/>
    <numFmt numFmtId="177" formatCode="0.0%"/>
    <numFmt numFmtId="178" formatCode="\ \ \–\ \ ;"/>
    <numFmt numFmtId="179" formatCode=";\(0\);"/>
    <numFmt numFmtId="180" formatCode="&quot;$&quot;#,##0"/>
    <numFmt numFmtId="181" formatCode="\ \–\ ;"/>
  </numFmts>
  <fonts count="35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12"/>
      <name val="Times New Roman"/>
      <family val="0"/>
    </font>
    <font>
      <sz val="1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i/>
      <sz val="9"/>
      <name val="Arial Narrow"/>
      <family val="2"/>
    </font>
    <font>
      <b/>
      <i/>
      <sz val="9"/>
      <name val="Arial Narrow"/>
      <family val="2"/>
    </font>
    <font>
      <b/>
      <i/>
      <sz val="8"/>
      <name val="Arial"/>
      <family val="2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i/>
      <sz val="16"/>
      <name val="Times New Roman"/>
      <family val="1"/>
    </font>
    <font>
      <b/>
      <i/>
      <vertAlign val="superscript"/>
      <sz val="11"/>
      <name val="Times New Roman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Arial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ont="0" applyBorder="0" applyAlignment="0"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173" fontId="14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12" fillId="0" borderId="4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2" fontId="12" fillId="0" borderId="4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4" fontId="12" fillId="0" borderId="6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178" fontId="12" fillId="0" borderId="7" xfId="0" applyNumberFormat="1" applyFont="1" applyFill="1" applyBorder="1" applyAlignment="1">
      <alignment/>
    </xf>
    <xf numFmtId="178" fontId="12" fillId="0" borderId="8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3" fillId="0" borderId="7" xfId="0" applyNumberFormat="1" applyFont="1" applyFill="1" applyBorder="1" applyAlignment="1">
      <alignment/>
    </xf>
    <xf numFmtId="173" fontId="12" fillId="0" borderId="9" xfId="0" applyNumberFormat="1" applyFont="1" applyFill="1" applyBorder="1" applyAlignment="1">
      <alignment/>
    </xf>
    <xf numFmtId="173" fontId="12" fillId="0" borderId="7" xfId="0" applyNumberFormat="1" applyFont="1" applyFill="1" applyBorder="1" applyAlignment="1">
      <alignment/>
    </xf>
    <xf numFmtId="173" fontId="13" fillId="0" borderId="7" xfId="0" applyNumberFormat="1" applyFont="1" applyFill="1" applyBorder="1" applyAlignment="1">
      <alignment/>
    </xf>
    <xf numFmtId="173" fontId="13" fillId="0" borderId="8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172" fontId="13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6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173" fontId="12" fillId="0" borderId="13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73" fontId="12" fillId="0" borderId="14" xfId="0" applyNumberFormat="1" applyFont="1" applyFill="1" applyBorder="1" applyAlignment="1">
      <alignment/>
    </xf>
    <xf numFmtId="0" fontId="10" fillId="0" borderId="6" xfId="22" applyFont="1" applyFill="1" applyBorder="1">
      <alignment/>
      <protection/>
    </xf>
    <xf numFmtId="178" fontId="12" fillId="0" borderId="6" xfId="0" applyNumberFormat="1" applyFont="1" applyFill="1" applyBorder="1" applyAlignment="1">
      <alignment/>
    </xf>
    <xf numFmtId="172" fontId="12" fillId="0" borderId="5" xfId="0" applyNumberFormat="1" applyFont="1" applyFill="1" applyBorder="1" applyAlignment="1">
      <alignment/>
    </xf>
    <xf numFmtId="172" fontId="12" fillId="0" borderId="6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3" fillId="0" borderId="14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12" fillId="0" borderId="3" xfId="0" applyNumberFormat="1" applyFont="1" applyFill="1" applyBorder="1" applyAlignment="1">
      <alignment/>
    </xf>
    <xf numFmtId="2" fontId="13" fillId="0" borderId="3" xfId="0" applyNumberFormat="1" applyFont="1" applyFill="1" applyBorder="1" applyAlignment="1">
      <alignment/>
    </xf>
    <xf numFmtId="173" fontId="12" fillId="0" borderId="3" xfId="0" applyNumberFormat="1" applyFont="1" applyFill="1" applyBorder="1" applyAlignment="1">
      <alignment/>
    </xf>
    <xf numFmtId="173" fontId="13" fillId="0" borderId="3" xfId="0" applyNumberFormat="1" applyFont="1" applyFill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3" fillId="0" borderId="15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7" xfId="0" applyNumberFormat="1" applyFont="1" applyFill="1" applyBorder="1" applyAlignment="1">
      <alignment/>
    </xf>
    <xf numFmtId="172" fontId="13" fillId="0" borderId="18" xfId="0" applyNumberFormat="1" applyFont="1" applyFill="1" applyBorder="1" applyAlignment="1">
      <alignment/>
    </xf>
    <xf numFmtId="4" fontId="12" fillId="0" borderId="3" xfId="0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173" fontId="1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3" fontId="12" fillId="0" borderId="17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3" fontId="23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7" fillId="0" borderId="5" xfId="0" applyFont="1" applyFill="1" applyBorder="1" applyAlignment="1">
      <alignment horizontal="left"/>
    </xf>
    <xf numFmtId="0" fontId="29" fillId="0" borderId="6" xfId="0" applyFont="1" applyFill="1" applyBorder="1" applyAlignment="1">
      <alignment/>
    </xf>
    <xf numFmtId="0" fontId="27" fillId="0" borderId="13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0" fillId="0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0" fontId="32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32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0" fontId="32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173" fontId="33" fillId="0" borderId="0" xfId="0" applyNumberFormat="1" applyFont="1" applyFill="1" applyAlignment="1">
      <alignment/>
    </xf>
    <xf numFmtId="173" fontId="33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173" fontId="34" fillId="0" borderId="0" xfId="0" applyNumberFormat="1" applyFont="1" applyFill="1" applyAlignment="1">
      <alignment/>
    </xf>
    <xf numFmtId="173" fontId="3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Kay_Shade" xfId="21"/>
    <cellStyle name="Normal_Appendi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Documents\ARAI\arai05_06\arai%20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2A"/>
      <sheetName val="Table 3"/>
      <sheetName val="Table 4"/>
      <sheetName val="Table 5"/>
      <sheetName val="Table 6"/>
      <sheetName val="Table 6a"/>
      <sheetName val="Table 7"/>
      <sheetName val="Table 7a"/>
      <sheetName val="Table 10"/>
      <sheetName val="Table 11"/>
      <sheetName val="Table 11a"/>
      <sheetName val="Table 12"/>
      <sheetName val="Appendix"/>
    </sheetNames>
    <sheetDataSet>
      <sheetData sheetId="0">
        <row r="24">
          <cell r="D24">
            <v>0</v>
          </cell>
          <cell r="F24">
            <v>0</v>
          </cell>
          <cell r="G24">
            <v>0</v>
          </cell>
          <cell r="I24">
            <v>0</v>
          </cell>
        </row>
      </sheetData>
      <sheetData sheetId="1">
        <row r="10">
          <cell r="D10">
            <v>0</v>
          </cell>
          <cell r="F10">
            <v>0</v>
          </cell>
          <cell r="G10">
            <v>0</v>
          </cell>
          <cell r="I10">
            <v>0</v>
          </cell>
          <cell r="S10">
            <v>0</v>
          </cell>
          <cell r="U10">
            <v>0</v>
          </cell>
          <cell r="V10">
            <v>0</v>
          </cell>
          <cell r="X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0"/>
  <sheetViews>
    <sheetView tabSelected="1" zoomScaleSheetLayoutView="125" workbookViewId="0" topLeftCell="A1">
      <selection activeCell="B4" sqref="B4"/>
    </sheetView>
  </sheetViews>
  <sheetFormatPr defaultColWidth="9.33203125" defaultRowHeight="11.25"/>
  <cols>
    <col min="1" max="1" width="1.0078125" style="35" customWidth="1"/>
    <col min="2" max="2" width="20.16015625" style="36" customWidth="1"/>
    <col min="3" max="3" width="12.33203125" style="37" customWidth="1"/>
    <col min="4" max="21" width="5.83203125" style="105" hidden="1" customWidth="1"/>
    <col min="22" max="39" width="5.83203125" style="105" customWidth="1"/>
    <col min="40" max="16384" width="7" style="105" customWidth="1"/>
  </cols>
  <sheetData>
    <row r="1" spans="1:39" s="34" customFormat="1" ht="24" customHeight="1">
      <c r="A1" s="97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  <c r="AB1" s="98"/>
      <c r="AC1" s="98"/>
      <c r="AD1" s="99"/>
      <c r="AE1" s="98"/>
      <c r="AF1" s="99"/>
      <c r="AG1" s="98"/>
      <c r="AH1" s="98"/>
      <c r="AI1" s="98"/>
      <c r="AJ1" s="98"/>
      <c r="AK1" s="98"/>
      <c r="AL1" s="98"/>
      <c r="AM1" s="99" t="s">
        <v>0</v>
      </c>
    </row>
    <row r="2" spans="1:39" ht="15.75">
      <c r="A2" s="100" t="s">
        <v>1</v>
      </c>
      <c r="B2" s="101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  <c r="AB2" s="103"/>
      <c r="AC2" s="103"/>
      <c r="AD2" s="104"/>
      <c r="AE2" s="103"/>
      <c r="AF2" s="104"/>
      <c r="AG2" s="103"/>
      <c r="AH2" s="103"/>
      <c r="AI2" s="103"/>
      <c r="AJ2" s="103"/>
      <c r="AK2" s="103"/>
      <c r="AL2" s="103"/>
      <c r="AM2" s="104" t="s">
        <v>2</v>
      </c>
    </row>
    <row r="3" spans="13:24" ht="6" customHeight="1">
      <c r="M3" s="38"/>
      <c r="N3" s="38"/>
      <c r="O3" s="38"/>
      <c r="P3" s="39"/>
      <c r="Q3" s="39"/>
      <c r="R3" s="39"/>
      <c r="S3" s="39"/>
      <c r="T3" s="39"/>
      <c r="U3" s="39"/>
      <c r="V3" s="39"/>
      <c r="W3" s="39"/>
      <c r="X3" s="39"/>
    </row>
    <row r="4" spans="3:39" s="106" customFormat="1" ht="16.5" customHeight="1">
      <c r="C4" s="105"/>
      <c r="D4" s="107" t="s">
        <v>3</v>
      </c>
      <c r="E4" s="108"/>
      <c r="F4" s="109"/>
      <c r="G4" s="110" t="s">
        <v>4</v>
      </c>
      <c r="H4" s="108"/>
      <c r="I4" s="109"/>
      <c r="J4" s="110" t="s">
        <v>5</v>
      </c>
      <c r="K4" s="108"/>
      <c r="L4" s="109"/>
      <c r="M4" s="110" t="s">
        <v>6</v>
      </c>
      <c r="N4" s="108"/>
      <c r="O4" s="108"/>
      <c r="P4" s="110" t="s">
        <v>7</v>
      </c>
      <c r="Q4" s="108"/>
      <c r="R4" s="109"/>
      <c r="S4" s="110" t="s">
        <v>8</v>
      </c>
      <c r="T4" s="108"/>
      <c r="U4" s="108"/>
      <c r="V4" s="110" t="s">
        <v>9</v>
      </c>
      <c r="W4" s="108"/>
      <c r="X4" s="108"/>
      <c r="Y4" s="111" t="s">
        <v>10</v>
      </c>
      <c r="Z4" s="112"/>
      <c r="AA4" s="112"/>
      <c r="AB4" s="111" t="s">
        <v>11</v>
      </c>
      <c r="AC4" s="112"/>
      <c r="AD4" s="112"/>
      <c r="AE4" s="111" t="s">
        <v>12</v>
      </c>
      <c r="AF4" s="112"/>
      <c r="AG4" s="112"/>
      <c r="AH4" s="111" t="s">
        <v>13</v>
      </c>
      <c r="AI4" s="112"/>
      <c r="AJ4" s="113"/>
      <c r="AK4" s="111" t="s">
        <v>14</v>
      </c>
      <c r="AL4" s="112"/>
      <c r="AM4" s="113"/>
    </row>
    <row r="5" spans="3:39" s="106" customFormat="1" ht="18.75" customHeight="1">
      <c r="C5" s="105"/>
      <c r="D5" s="1" t="s">
        <v>15</v>
      </c>
      <c r="E5" s="1" t="s">
        <v>16</v>
      </c>
      <c r="F5" s="1" t="s">
        <v>17</v>
      </c>
      <c r="G5" s="1" t="s">
        <v>15</v>
      </c>
      <c r="H5" s="1" t="s">
        <v>16</v>
      </c>
      <c r="I5" s="1" t="s">
        <v>17</v>
      </c>
      <c r="J5" s="1" t="s">
        <v>15</v>
      </c>
      <c r="K5" s="1" t="s">
        <v>16</v>
      </c>
      <c r="L5" s="1" t="s">
        <v>17</v>
      </c>
      <c r="M5" s="1" t="s">
        <v>15</v>
      </c>
      <c r="N5" s="1" t="s">
        <v>16</v>
      </c>
      <c r="O5" s="1" t="s">
        <v>17</v>
      </c>
      <c r="P5" s="1" t="s">
        <v>15</v>
      </c>
      <c r="Q5" s="1" t="s">
        <v>16</v>
      </c>
      <c r="R5" s="1" t="s">
        <v>17</v>
      </c>
      <c r="S5" s="1" t="s">
        <v>15</v>
      </c>
      <c r="T5" s="1" t="s">
        <v>16</v>
      </c>
      <c r="U5" s="1" t="s">
        <v>17</v>
      </c>
      <c r="V5" s="1" t="s">
        <v>15</v>
      </c>
      <c r="W5" s="1" t="s">
        <v>16</v>
      </c>
      <c r="X5" s="1" t="s">
        <v>17</v>
      </c>
      <c r="Y5" s="1" t="s">
        <v>15</v>
      </c>
      <c r="Z5" s="1" t="s">
        <v>16</v>
      </c>
      <c r="AA5" s="1" t="s">
        <v>17</v>
      </c>
      <c r="AB5" s="1" t="s">
        <v>15</v>
      </c>
      <c r="AC5" s="1" t="s">
        <v>16</v>
      </c>
      <c r="AD5" s="1" t="s">
        <v>17</v>
      </c>
      <c r="AE5" s="1" t="s">
        <v>15</v>
      </c>
      <c r="AF5" s="1" t="s">
        <v>16</v>
      </c>
      <c r="AG5" s="1" t="s">
        <v>17</v>
      </c>
      <c r="AH5" s="1" t="s">
        <v>15</v>
      </c>
      <c r="AI5" s="1" t="s">
        <v>16</v>
      </c>
      <c r="AJ5" s="1" t="s">
        <v>17</v>
      </c>
      <c r="AK5" s="1" t="s">
        <v>15</v>
      </c>
      <c r="AL5" s="1" t="s">
        <v>16</v>
      </c>
      <c r="AM5" s="1" t="s">
        <v>17</v>
      </c>
    </row>
    <row r="6" spans="3:33" s="106" customFormat="1" ht="6" customHeight="1">
      <c r="C6" s="114"/>
      <c r="D6" s="115"/>
      <c r="E6" s="115"/>
      <c r="F6" s="115"/>
      <c r="G6" s="115"/>
      <c r="H6" s="115"/>
      <c r="I6" s="115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52" s="3" customFormat="1" ht="15.75" thickBot="1">
      <c r="A7" s="118" t="s">
        <v>18</v>
      </c>
      <c r="B7" s="119"/>
      <c r="C7" s="40" t="s">
        <v>19</v>
      </c>
      <c r="D7" s="41">
        <v>0</v>
      </c>
      <c r="E7" s="41">
        <v>0</v>
      </c>
      <c r="F7" s="42">
        <v>0</v>
      </c>
      <c r="G7" s="43">
        <v>26</v>
      </c>
      <c r="H7" s="43">
        <v>3.82</v>
      </c>
      <c r="I7" s="44">
        <f>G7+H7</f>
        <v>29.82</v>
      </c>
      <c r="J7" s="45">
        <v>27</v>
      </c>
      <c r="K7" s="46">
        <v>3.93</v>
      </c>
      <c r="L7" s="47">
        <f>J7+K7</f>
        <v>30.93</v>
      </c>
      <c r="M7" s="45">
        <v>27</v>
      </c>
      <c r="N7" s="46">
        <v>11.7</v>
      </c>
      <c r="O7" s="47">
        <f>M7+N7</f>
        <v>38.7</v>
      </c>
      <c r="P7" s="45">
        <v>28</v>
      </c>
      <c r="Q7" s="46">
        <v>13.52</v>
      </c>
      <c r="R7" s="47">
        <f>P7+Q7</f>
        <v>41.519999999999996</v>
      </c>
      <c r="S7" s="45">
        <v>30</v>
      </c>
      <c r="T7" s="46">
        <v>8</v>
      </c>
      <c r="U7" s="47">
        <f>S7+T7</f>
        <v>38</v>
      </c>
      <c r="V7" s="45">
        <v>30</v>
      </c>
      <c r="W7" s="46">
        <v>6.95</v>
      </c>
      <c r="X7" s="48">
        <f>V7+W7</f>
        <v>36.95</v>
      </c>
      <c r="Y7" s="45">
        <v>30</v>
      </c>
      <c r="Z7" s="46">
        <v>0.89</v>
      </c>
      <c r="AA7" s="48">
        <f>Y7+Z7</f>
        <v>30.89</v>
      </c>
      <c r="AB7" s="46">
        <v>30</v>
      </c>
      <c r="AC7" s="46">
        <v>0</v>
      </c>
      <c r="AD7" s="48">
        <f>AB7+AC7</f>
        <v>30</v>
      </c>
      <c r="AE7" s="46">
        <v>31</v>
      </c>
      <c r="AF7" s="46">
        <v>0</v>
      </c>
      <c r="AG7" s="47">
        <f>AE7+AF7</f>
        <v>31</v>
      </c>
      <c r="AH7" s="45">
        <v>31</v>
      </c>
      <c r="AI7" s="46">
        <v>4.35</v>
      </c>
      <c r="AJ7" s="48">
        <f>AI7+AH7</f>
        <v>35.35</v>
      </c>
      <c r="AK7" s="49">
        <v>31</v>
      </c>
      <c r="AL7" s="50">
        <v>5.51</v>
      </c>
      <c r="AM7" s="51">
        <f>AL7+AK7</f>
        <v>36.51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6" customHeight="1">
      <c r="A8" s="105"/>
      <c r="B8" s="105"/>
      <c r="C8" s="6"/>
      <c r="D8" s="52"/>
      <c r="E8" s="52"/>
      <c r="F8" s="52"/>
      <c r="G8" s="52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17"/>
      <c r="AK8" s="9"/>
      <c r="AL8" s="9"/>
      <c r="AM8" s="9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3.5" customHeight="1" hidden="1">
      <c r="A9" s="121" t="s">
        <v>20</v>
      </c>
      <c r="B9" s="122"/>
      <c r="C9" s="29" t="s">
        <v>21</v>
      </c>
      <c r="D9" s="55">
        <v>10</v>
      </c>
      <c r="E9" s="55">
        <v>2.14</v>
      </c>
      <c r="F9" s="56">
        <f>D9+E9</f>
        <v>12.14</v>
      </c>
      <c r="G9" s="55">
        <v>9</v>
      </c>
      <c r="H9" s="55">
        <v>1.6</v>
      </c>
      <c r="I9" s="56">
        <f>G9+H9</f>
        <v>10.6</v>
      </c>
      <c r="J9" s="16">
        <v>9</v>
      </c>
      <c r="K9" s="16">
        <v>3.67</v>
      </c>
      <c r="L9" s="57">
        <f>J9+K9</f>
        <v>12.67</v>
      </c>
      <c r="M9" s="16">
        <v>9</v>
      </c>
      <c r="N9" s="16">
        <v>4.42</v>
      </c>
      <c r="O9" s="57">
        <f>M9+N9</f>
        <v>13.42</v>
      </c>
      <c r="P9" s="16">
        <v>9</v>
      </c>
      <c r="Q9" s="16">
        <v>4.68</v>
      </c>
      <c r="R9" s="57">
        <f>P9+Q9</f>
        <v>13.68</v>
      </c>
      <c r="S9" s="16">
        <v>0</v>
      </c>
      <c r="T9" s="16">
        <v>0</v>
      </c>
      <c r="U9" s="57">
        <f aca="true" t="shared" si="0" ref="U9:U16">S9+T9</f>
        <v>0</v>
      </c>
      <c r="V9" s="16">
        <v>0</v>
      </c>
      <c r="W9" s="16">
        <v>0</v>
      </c>
      <c r="X9" s="57">
        <f aca="true" t="shared" si="1" ref="X9:X16">V9+W9</f>
        <v>0</v>
      </c>
      <c r="Y9" s="16">
        <v>0</v>
      </c>
      <c r="Z9" s="16">
        <v>0</v>
      </c>
      <c r="AA9" s="57">
        <f aca="true" t="shared" si="2" ref="AA9:AA16">Y9+Z9</f>
        <v>0</v>
      </c>
      <c r="AB9" s="16">
        <v>0</v>
      </c>
      <c r="AC9" s="16">
        <v>0</v>
      </c>
      <c r="AD9" s="57">
        <f aca="true" t="shared" si="3" ref="AD9:AD16">AB9+AC9</f>
        <v>0</v>
      </c>
      <c r="AE9" s="16">
        <v>0</v>
      </c>
      <c r="AF9" s="16">
        <v>0</v>
      </c>
      <c r="AG9" s="16">
        <f aca="true" t="shared" si="4" ref="AG9:AG16">AE9+AF9</f>
        <v>0</v>
      </c>
      <c r="AH9" s="15"/>
      <c r="AI9" s="16"/>
      <c r="AJ9" s="14">
        <f aca="true" t="shared" si="5" ref="AJ9:AJ16">AI9+AH9</f>
        <v>0</v>
      </c>
      <c r="AK9" s="9"/>
      <c r="AL9" s="9"/>
      <c r="AM9" s="9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3.5" hidden="1">
      <c r="A10" s="31"/>
      <c r="C10" s="21" t="s">
        <v>22</v>
      </c>
      <c r="D10" s="58">
        <v>20</v>
      </c>
      <c r="E10" s="58">
        <v>9.28</v>
      </c>
      <c r="F10" s="59">
        <f>D10+E10</f>
        <v>29.28</v>
      </c>
      <c r="G10" s="58">
        <v>19</v>
      </c>
      <c r="H10" s="58">
        <v>5.05</v>
      </c>
      <c r="I10" s="59">
        <f>G10+H10</f>
        <v>24.05</v>
      </c>
      <c r="J10" s="14">
        <v>17</v>
      </c>
      <c r="K10" s="14">
        <v>6.74</v>
      </c>
      <c r="L10" s="60">
        <f>J10+K10</f>
        <v>23.740000000000002</v>
      </c>
      <c r="M10" s="14">
        <v>17</v>
      </c>
      <c r="N10" s="14">
        <v>6.72</v>
      </c>
      <c r="O10" s="60">
        <f>M10+N10</f>
        <v>23.72</v>
      </c>
      <c r="P10" s="14">
        <v>16</v>
      </c>
      <c r="Q10" s="14">
        <v>6.56</v>
      </c>
      <c r="R10" s="60">
        <f>P10+Q10</f>
        <v>22.56</v>
      </c>
      <c r="S10" s="14">
        <v>0</v>
      </c>
      <c r="T10" s="14">
        <v>0</v>
      </c>
      <c r="U10" s="60">
        <f t="shared" si="0"/>
        <v>0</v>
      </c>
      <c r="V10" s="14">
        <v>0</v>
      </c>
      <c r="W10" s="14">
        <v>0</v>
      </c>
      <c r="X10" s="60">
        <f t="shared" si="1"/>
        <v>0</v>
      </c>
      <c r="Y10" s="14">
        <v>0</v>
      </c>
      <c r="Z10" s="14">
        <v>0</v>
      </c>
      <c r="AA10" s="60">
        <f t="shared" si="2"/>
        <v>0</v>
      </c>
      <c r="AB10" s="14">
        <v>0</v>
      </c>
      <c r="AC10" s="14">
        <v>0</v>
      </c>
      <c r="AD10" s="60">
        <f t="shared" si="3"/>
        <v>0</v>
      </c>
      <c r="AE10" s="14">
        <v>0</v>
      </c>
      <c r="AF10" s="14">
        <v>0</v>
      </c>
      <c r="AG10" s="14">
        <f t="shared" si="4"/>
        <v>0</v>
      </c>
      <c r="AH10" s="13"/>
      <c r="AI10" s="14"/>
      <c r="AJ10" s="14">
        <f t="shared" si="5"/>
        <v>0</v>
      </c>
      <c r="AK10" s="9"/>
      <c r="AL10" s="9"/>
      <c r="AM10" s="9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5">
      <c r="A11" s="121" t="s">
        <v>20</v>
      </c>
      <c r="B11" s="122"/>
      <c r="C11" s="61" t="s">
        <v>23</v>
      </c>
      <c r="D11" s="62">
        <v>0</v>
      </c>
      <c r="E11" s="62">
        <f>'[1]Table 1'!D24+'[1]Table 2'!D10+'[1]Table 2'!S10</f>
        <v>0</v>
      </c>
      <c r="F11" s="62">
        <v>0</v>
      </c>
      <c r="G11" s="62">
        <f>'[1]Table 1'!F24+'[1]Table 2'!F10+'[1]Table 2'!U10</f>
        <v>0</v>
      </c>
      <c r="H11" s="62">
        <f>'[1]Table 1'!G24+'[1]Table 2'!G10+'[1]Table 2'!V10</f>
        <v>0</v>
      </c>
      <c r="I11" s="62">
        <v>0</v>
      </c>
      <c r="J11" s="16">
        <f>'[1]Table 1'!I24+'[1]Table 2'!I10+'[1]Table 2'!X10</f>
        <v>0</v>
      </c>
      <c r="K11" s="16">
        <v>0</v>
      </c>
      <c r="L11" s="16">
        <v>0</v>
      </c>
      <c r="M11" s="16">
        <f>'[1]Table 1'!Q24+'[1]Table 2'!Q10+'[1]Table 2'!AF10</f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34.25</v>
      </c>
      <c r="T11" s="16">
        <v>17.29</v>
      </c>
      <c r="U11" s="16">
        <f t="shared" si="0"/>
        <v>51.54</v>
      </c>
      <c r="V11" s="16">
        <v>35.25</v>
      </c>
      <c r="W11" s="16">
        <f>14.11+3.68+1.01</f>
        <v>18.8</v>
      </c>
      <c r="X11" s="16">
        <f t="shared" si="1"/>
        <v>54.05</v>
      </c>
      <c r="Y11" s="15">
        <v>34.58</v>
      </c>
      <c r="Z11" s="16">
        <v>9.9</v>
      </c>
      <c r="AA11" s="16">
        <f t="shared" si="2"/>
        <v>44.48</v>
      </c>
      <c r="AB11" s="15">
        <v>35.63</v>
      </c>
      <c r="AC11" s="16">
        <v>7.82</v>
      </c>
      <c r="AD11" s="57">
        <f t="shared" si="3"/>
        <v>43.45</v>
      </c>
      <c r="AE11" s="16">
        <v>35.63</v>
      </c>
      <c r="AF11" s="16">
        <v>8.81</v>
      </c>
      <c r="AG11" s="16">
        <f t="shared" si="4"/>
        <v>44.440000000000005</v>
      </c>
      <c r="AH11" s="15">
        <v>37.63</v>
      </c>
      <c r="AI11" s="16">
        <v>9.16</v>
      </c>
      <c r="AJ11" s="57">
        <f t="shared" si="5"/>
        <v>46.790000000000006</v>
      </c>
      <c r="AK11" s="63">
        <v>36.63</v>
      </c>
      <c r="AL11" s="64">
        <v>12.84</v>
      </c>
      <c r="AM11" s="65">
        <f aca="true" t="shared" si="6" ref="AM11:AM16">AL11+AK11</f>
        <v>49.47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3.5">
      <c r="A12" s="31"/>
      <c r="B12" s="66"/>
      <c r="C12" s="21" t="s">
        <v>77</v>
      </c>
      <c r="D12" s="58">
        <v>17</v>
      </c>
      <c r="E12" s="58">
        <v>7.48</v>
      </c>
      <c r="F12" s="58">
        <f>D12+E12</f>
        <v>24.48</v>
      </c>
      <c r="G12" s="58">
        <v>16</v>
      </c>
      <c r="H12" s="58">
        <v>4.86</v>
      </c>
      <c r="I12" s="58">
        <f>G12+H12</f>
        <v>20.86</v>
      </c>
      <c r="J12" s="14">
        <v>15</v>
      </c>
      <c r="K12" s="14">
        <v>10.93</v>
      </c>
      <c r="L12" s="14">
        <f>J12+K12</f>
        <v>25.93</v>
      </c>
      <c r="M12" s="14">
        <v>14</v>
      </c>
      <c r="N12" s="14">
        <v>5.61</v>
      </c>
      <c r="O12" s="14">
        <f>M12+N12</f>
        <v>19.61</v>
      </c>
      <c r="P12" s="14">
        <v>14</v>
      </c>
      <c r="Q12" s="14">
        <v>4.72</v>
      </c>
      <c r="R12" s="14">
        <f>P12+Q12</f>
        <v>18.72</v>
      </c>
      <c r="S12" s="14">
        <v>18</v>
      </c>
      <c r="T12" s="14">
        <v>6.58</v>
      </c>
      <c r="U12" s="14">
        <f t="shared" si="0"/>
        <v>24.58</v>
      </c>
      <c r="V12" s="14">
        <v>18</v>
      </c>
      <c r="W12" s="14">
        <v>6.61</v>
      </c>
      <c r="X12" s="14">
        <f t="shared" si="1"/>
        <v>24.61</v>
      </c>
      <c r="Y12" s="13">
        <v>17</v>
      </c>
      <c r="Z12" s="14">
        <v>5.24</v>
      </c>
      <c r="AA12" s="14">
        <f t="shared" si="2"/>
        <v>22.240000000000002</v>
      </c>
      <c r="AB12" s="13">
        <v>18</v>
      </c>
      <c r="AC12" s="14">
        <v>6.31</v>
      </c>
      <c r="AD12" s="60">
        <f t="shared" si="3"/>
        <v>24.31</v>
      </c>
      <c r="AE12" s="14">
        <v>18</v>
      </c>
      <c r="AF12" s="14">
        <v>7.32</v>
      </c>
      <c r="AG12" s="14">
        <f t="shared" si="4"/>
        <v>25.32</v>
      </c>
      <c r="AH12" s="13">
        <v>20</v>
      </c>
      <c r="AI12" s="14">
        <v>12.41</v>
      </c>
      <c r="AJ12" s="60">
        <f t="shared" si="5"/>
        <v>32.41</v>
      </c>
      <c r="AK12" s="17">
        <v>19</v>
      </c>
      <c r="AL12" s="18">
        <v>10.83</v>
      </c>
      <c r="AM12" s="67">
        <f t="shared" si="6"/>
        <v>29.83</v>
      </c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3.5">
      <c r="A13" s="31"/>
      <c r="B13" s="66"/>
      <c r="C13" s="21" t="s">
        <v>24</v>
      </c>
      <c r="D13" s="58">
        <v>14</v>
      </c>
      <c r="E13" s="58">
        <v>0.72</v>
      </c>
      <c r="F13" s="58">
        <f>D13+E13</f>
        <v>14.72</v>
      </c>
      <c r="G13" s="58">
        <v>14</v>
      </c>
      <c r="H13" s="58">
        <v>0.66</v>
      </c>
      <c r="I13" s="58">
        <f>G13+H13</f>
        <v>14.66</v>
      </c>
      <c r="J13" s="14">
        <v>14</v>
      </c>
      <c r="K13" s="14">
        <v>4.33</v>
      </c>
      <c r="L13" s="14">
        <f>J13+K13</f>
        <v>18.33</v>
      </c>
      <c r="M13" s="14">
        <v>14</v>
      </c>
      <c r="N13" s="14">
        <v>4.26</v>
      </c>
      <c r="O13" s="14">
        <f>M13+N13</f>
        <v>18.259999999999998</v>
      </c>
      <c r="P13" s="14">
        <v>13.5</v>
      </c>
      <c r="Q13" s="14">
        <v>4.8</v>
      </c>
      <c r="R13" s="14">
        <f>P13+Q13</f>
        <v>18.3</v>
      </c>
      <c r="S13" s="14">
        <v>13.5</v>
      </c>
      <c r="T13" s="14">
        <v>4.46</v>
      </c>
      <c r="U13" s="14">
        <f t="shared" si="0"/>
        <v>17.96</v>
      </c>
      <c r="V13" s="14">
        <v>13.5</v>
      </c>
      <c r="W13" s="14">
        <v>3.81</v>
      </c>
      <c r="X13" s="14">
        <f t="shared" si="1"/>
        <v>17.31</v>
      </c>
      <c r="Y13" s="13">
        <v>13.5</v>
      </c>
      <c r="Z13" s="14">
        <v>3.91</v>
      </c>
      <c r="AA13" s="14">
        <f t="shared" si="2"/>
        <v>17.41</v>
      </c>
      <c r="AB13" s="13">
        <v>14.5</v>
      </c>
      <c r="AC13" s="14">
        <v>2.98</v>
      </c>
      <c r="AD13" s="60">
        <f t="shared" si="3"/>
        <v>17.48</v>
      </c>
      <c r="AE13" s="14">
        <v>16.5</v>
      </c>
      <c r="AF13" s="14">
        <v>3.33</v>
      </c>
      <c r="AG13" s="14">
        <f t="shared" si="4"/>
        <v>19.83</v>
      </c>
      <c r="AH13" s="13">
        <v>16.5</v>
      </c>
      <c r="AI13" s="14">
        <v>1.56</v>
      </c>
      <c r="AJ13" s="60">
        <f t="shared" si="5"/>
        <v>18.06</v>
      </c>
      <c r="AK13" s="17">
        <v>16.5</v>
      </c>
      <c r="AL13" s="18">
        <v>2.27</v>
      </c>
      <c r="AM13" s="67">
        <f t="shared" si="6"/>
        <v>18.77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3.5" hidden="1">
      <c r="A14" s="31"/>
      <c r="B14" s="66"/>
      <c r="C14" s="21" t="s">
        <v>25</v>
      </c>
      <c r="D14" s="68">
        <v>0</v>
      </c>
      <c r="E14" s="58">
        <v>0.4</v>
      </c>
      <c r="F14" s="58">
        <f>D14+E14</f>
        <v>0.4</v>
      </c>
      <c r="G14" s="68">
        <v>0</v>
      </c>
      <c r="H14" s="58">
        <v>0.7</v>
      </c>
      <c r="I14" s="58">
        <f>G14+H14</f>
        <v>0.7</v>
      </c>
      <c r="J14" s="14">
        <v>0</v>
      </c>
      <c r="K14" s="14">
        <v>4.31</v>
      </c>
      <c r="L14" s="14">
        <f>J14+K14</f>
        <v>4.31</v>
      </c>
      <c r="M14" s="14">
        <v>0</v>
      </c>
      <c r="N14" s="14">
        <v>1.77</v>
      </c>
      <c r="O14" s="14">
        <f>M14+N14</f>
        <v>1.77</v>
      </c>
      <c r="P14" s="14">
        <v>0</v>
      </c>
      <c r="Q14" s="14">
        <v>0</v>
      </c>
      <c r="R14" s="14">
        <f>P14+Q14</f>
        <v>0</v>
      </c>
      <c r="S14" s="14">
        <v>0</v>
      </c>
      <c r="T14" s="14">
        <v>0</v>
      </c>
      <c r="U14" s="14">
        <f t="shared" si="0"/>
        <v>0</v>
      </c>
      <c r="V14" s="14">
        <v>0</v>
      </c>
      <c r="W14" s="14">
        <v>0</v>
      </c>
      <c r="X14" s="14">
        <f t="shared" si="1"/>
        <v>0</v>
      </c>
      <c r="Y14" s="13">
        <v>0</v>
      </c>
      <c r="Z14" s="14">
        <v>0</v>
      </c>
      <c r="AA14" s="14">
        <f t="shared" si="2"/>
        <v>0</v>
      </c>
      <c r="AB14" s="13">
        <v>0</v>
      </c>
      <c r="AC14" s="14">
        <v>0</v>
      </c>
      <c r="AD14" s="60">
        <f t="shared" si="3"/>
        <v>0</v>
      </c>
      <c r="AE14" s="14">
        <v>0</v>
      </c>
      <c r="AF14" s="14">
        <v>0</v>
      </c>
      <c r="AG14" s="14">
        <f t="shared" si="4"/>
        <v>0</v>
      </c>
      <c r="AH14" s="13"/>
      <c r="AI14" s="14"/>
      <c r="AJ14" s="60">
        <f t="shared" si="5"/>
        <v>0</v>
      </c>
      <c r="AK14" s="17"/>
      <c r="AL14" s="18"/>
      <c r="AM14" s="67">
        <f t="shared" si="6"/>
        <v>0</v>
      </c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3.5" hidden="1">
      <c r="A15" s="31"/>
      <c r="B15" s="66"/>
      <c r="C15" s="21" t="s">
        <v>26</v>
      </c>
      <c r="D15" s="58">
        <v>14</v>
      </c>
      <c r="E15" s="58">
        <v>1.6</v>
      </c>
      <c r="F15" s="58">
        <f>D15+E15</f>
        <v>15.6</v>
      </c>
      <c r="G15" s="58">
        <v>14</v>
      </c>
      <c r="H15" s="58">
        <v>1.17</v>
      </c>
      <c r="I15" s="58">
        <f>G15+H15</f>
        <v>15.17</v>
      </c>
      <c r="J15" s="14">
        <v>13.5</v>
      </c>
      <c r="K15" s="14">
        <v>3.29</v>
      </c>
      <c r="L15" s="14">
        <f>J15+K15</f>
        <v>16.79</v>
      </c>
      <c r="M15" s="14">
        <v>13.5</v>
      </c>
      <c r="N15" s="14">
        <v>2.49</v>
      </c>
      <c r="O15" s="14">
        <f>M15+N15</f>
        <v>15.99</v>
      </c>
      <c r="P15" s="14">
        <v>13.25</v>
      </c>
      <c r="Q15" s="14">
        <v>1.73</v>
      </c>
      <c r="R15" s="14">
        <f>P15+Q15</f>
        <v>14.98</v>
      </c>
      <c r="S15" s="14">
        <v>0</v>
      </c>
      <c r="T15" s="14">
        <v>0</v>
      </c>
      <c r="U15" s="14">
        <f t="shared" si="0"/>
        <v>0</v>
      </c>
      <c r="V15" s="14">
        <v>0</v>
      </c>
      <c r="W15" s="14">
        <v>0</v>
      </c>
      <c r="X15" s="14">
        <f t="shared" si="1"/>
        <v>0</v>
      </c>
      <c r="Y15" s="13">
        <v>0</v>
      </c>
      <c r="Z15" s="14">
        <v>0</v>
      </c>
      <c r="AA15" s="14">
        <f t="shared" si="2"/>
        <v>0</v>
      </c>
      <c r="AB15" s="13">
        <v>0</v>
      </c>
      <c r="AC15" s="14">
        <v>0</v>
      </c>
      <c r="AD15" s="60">
        <f t="shared" si="3"/>
        <v>0</v>
      </c>
      <c r="AE15" s="14">
        <v>0</v>
      </c>
      <c r="AF15" s="14">
        <v>0</v>
      </c>
      <c r="AG15" s="14">
        <f t="shared" si="4"/>
        <v>0</v>
      </c>
      <c r="AH15" s="13"/>
      <c r="AI15" s="14"/>
      <c r="AJ15" s="60">
        <f t="shared" si="5"/>
        <v>0</v>
      </c>
      <c r="AK15" s="17"/>
      <c r="AL15" s="18"/>
      <c r="AM15" s="67">
        <f t="shared" si="6"/>
        <v>0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4.25" thickBot="1">
      <c r="A16" s="4"/>
      <c r="B16" s="5"/>
      <c r="C16" s="69" t="s">
        <v>78</v>
      </c>
      <c r="D16" s="70">
        <f>SUM(D9:D15)</f>
        <v>75</v>
      </c>
      <c r="E16" s="70">
        <f>SUM(E9:E15)+10.03</f>
        <v>31.65</v>
      </c>
      <c r="F16" s="71">
        <f>D16+E16</f>
        <v>106.65</v>
      </c>
      <c r="G16" s="70">
        <f>SUM(G9:G15)</f>
        <v>72</v>
      </c>
      <c r="H16" s="70">
        <f>SUM(H9:H15)+12.33</f>
        <v>26.37</v>
      </c>
      <c r="I16" s="71">
        <f>G16+H16</f>
        <v>98.37</v>
      </c>
      <c r="J16" s="72">
        <f>SUM(J9:J15)</f>
        <v>68.5</v>
      </c>
      <c r="K16" s="72">
        <f>SUM(K9:K15)</f>
        <v>33.27</v>
      </c>
      <c r="L16" s="73">
        <f>J16+K16</f>
        <v>101.77000000000001</v>
      </c>
      <c r="M16" s="72">
        <f>SUM(M9:M15)</f>
        <v>67.5</v>
      </c>
      <c r="N16" s="72">
        <f>SUM(N9:N15)</f>
        <v>25.269999999999996</v>
      </c>
      <c r="O16" s="73">
        <f>M16+N16</f>
        <v>92.77</v>
      </c>
      <c r="P16" s="72">
        <f>SUM(P9:P15)</f>
        <v>65.75</v>
      </c>
      <c r="Q16" s="72">
        <f>SUM(Q9:Q15)</f>
        <v>22.49</v>
      </c>
      <c r="R16" s="73">
        <f>P16+Q16</f>
        <v>88.24</v>
      </c>
      <c r="S16" s="72">
        <f>SUM(S11:S13)</f>
        <v>65.75</v>
      </c>
      <c r="T16" s="72">
        <f>SUM(T11:T13)</f>
        <v>28.33</v>
      </c>
      <c r="U16" s="73">
        <f t="shared" si="0"/>
        <v>94.08</v>
      </c>
      <c r="V16" s="72">
        <f>SUM(V9:V15)</f>
        <v>66.75</v>
      </c>
      <c r="W16" s="72">
        <f>SUM(W11:W13)</f>
        <v>29.22</v>
      </c>
      <c r="X16" s="73">
        <f t="shared" si="1"/>
        <v>95.97</v>
      </c>
      <c r="Y16" s="74">
        <f>SUM(Y11:Y13)+1</f>
        <v>66.08</v>
      </c>
      <c r="Z16" s="72">
        <f>SUM(Z11:Z13)</f>
        <v>19.05</v>
      </c>
      <c r="AA16" s="73">
        <f t="shared" si="2"/>
        <v>85.13</v>
      </c>
      <c r="AB16" s="74">
        <f>SUM(AB11:AB13)</f>
        <v>68.13</v>
      </c>
      <c r="AC16" s="72">
        <v>26.52</v>
      </c>
      <c r="AD16" s="75">
        <f t="shared" si="3"/>
        <v>94.64999999999999</v>
      </c>
      <c r="AE16" s="72">
        <f>SUM(AE11:AE13)</f>
        <v>70.13</v>
      </c>
      <c r="AF16" s="72">
        <v>28.99</v>
      </c>
      <c r="AG16" s="73">
        <f t="shared" si="4"/>
        <v>99.11999999999999</v>
      </c>
      <c r="AH16" s="74">
        <f>SUM(AH9:AH15)</f>
        <v>74.13</v>
      </c>
      <c r="AI16" s="72">
        <v>29.43</v>
      </c>
      <c r="AJ16" s="75">
        <f t="shared" si="5"/>
        <v>103.56</v>
      </c>
      <c r="AK16" s="76">
        <f>SUM(AK11:AK13)</f>
        <v>72.13</v>
      </c>
      <c r="AL16" s="77">
        <v>37.51</v>
      </c>
      <c r="AM16" s="78">
        <f t="shared" si="6"/>
        <v>109.63999999999999</v>
      </c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s="12" customFormat="1" ht="6" customHeight="1">
      <c r="A17" s="105"/>
      <c r="B17" s="105"/>
      <c r="C17" s="6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120"/>
      <c r="Z17" s="7"/>
      <c r="AA17" s="7"/>
      <c r="AB17" s="120"/>
      <c r="AC17" s="7"/>
      <c r="AD17" s="7"/>
      <c r="AE17" s="120"/>
      <c r="AF17" s="7"/>
      <c r="AG17" s="7"/>
      <c r="AH17" s="120"/>
      <c r="AI17" s="7"/>
      <c r="AJ17" s="8"/>
      <c r="AK17" s="9"/>
      <c r="AL17" s="9"/>
      <c r="AM17" s="10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5" customHeight="1">
      <c r="A18" s="121" t="s">
        <v>27</v>
      </c>
      <c r="B18" s="122"/>
      <c r="C18" s="29" t="s">
        <v>28</v>
      </c>
      <c r="D18" s="55">
        <v>21.01</v>
      </c>
      <c r="E18" s="55">
        <v>0.45</v>
      </c>
      <c r="F18" s="55">
        <f>D18+E18</f>
        <v>21.46</v>
      </c>
      <c r="G18" s="55">
        <v>20.01</v>
      </c>
      <c r="H18" s="55">
        <v>0</v>
      </c>
      <c r="I18" s="55">
        <f>G18+H18</f>
        <v>20.01</v>
      </c>
      <c r="J18" s="16">
        <v>20.51</v>
      </c>
      <c r="K18" s="16">
        <v>2.64</v>
      </c>
      <c r="L18" s="16">
        <f>J18+K18</f>
        <v>23.150000000000002</v>
      </c>
      <c r="M18" s="16">
        <v>20.51</v>
      </c>
      <c r="N18" s="16">
        <v>2.19</v>
      </c>
      <c r="O18" s="16">
        <f>M18+N18</f>
        <v>22.700000000000003</v>
      </c>
      <c r="P18" s="16">
        <v>23.51</v>
      </c>
      <c r="Q18" s="16">
        <v>2.2</v>
      </c>
      <c r="R18" s="16">
        <f>P18+Q18</f>
        <v>25.71</v>
      </c>
      <c r="S18" s="16">
        <v>24.51</v>
      </c>
      <c r="T18" s="16">
        <v>2.25</v>
      </c>
      <c r="U18" s="16">
        <f>S18+T18</f>
        <v>26.76</v>
      </c>
      <c r="V18" s="16">
        <v>24.51</v>
      </c>
      <c r="W18" s="16">
        <v>3.16</v>
      </c>
      <c r="X18" s="16">
        <f>V18+W18</f>
        <v>27.67</v>
      </c>
      <c r="Y18" s="15">
        <v>24.51</v>
      </c>
      <c r="Z18" s="16">
        <v>3.71</v>
      </c>
      <c r="AA18" s="16">
        <f>Y18+Z18</f>
        <v>28.220000000000002</v>
      </c>
      <c r="AB18" s="15">
        <v>27.51</v>
      </c>
      <c r="AC18" s="16">
        <v>3.24</v>
      </c>
      <c r="AD18" s="57">
        <f>AB18+AC18</f>
        <v>30.75</v>
      </c>
      <c r="AE18" s="16">
        <v>30.51</v>
      </c>
      <c r="AF18" s="16">
        <v>2.71</v>
      </c>
      <c r="AG18" s="16">
        <f>AE18+AF18</f>
        <v>33.22</v>
      </c>
      <c r="AH18" s="15">
        <v>31.51</v>
      </c>
      <c r="AI18" s="16">
        <v>0.97</v>
      </c>
      <c r="AJ18" s="57">
        <f>AI18+AH18</f>
        <v>32.480000000000004</v>
      </c>
      <c r="AK18" s="63">
        <v>32.51</v>
      </c>
      <c r="AL18" s="64">
        <v>1.65</v>
      </c>
      <c r="AM18" s="65">
        <f>AL18+AK18</f>
        <v>34.16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3.5">
      <c r="A19" s="31"/>
      <c r="B19" s="66"/>
      <c r="C19" s="21" t="s">
        <v>29</v>
      </c>
      <c r="D19" s="58">
        <v>20.49</v>
      </c>
      <c r="E19" s="68">
        <v>0</v>
      </c>
      <c r="F19" s="58">
        <f>D19+E19</f>
        <v>20.49</v>
      </c>
      <c r="G19" s="58">
        <v>20.49</v>
      </c>
      <c r="H19" s="58">
        <v>0</v>
      </c>
      <c r="I19" s="58">
        <f>G19+H19</f>
        <v>20.49</v>
      </c>
      <c r="J19" s="14">
        <v>20.49</v>
      </c>
      <c r="K19" s="14">
        <v>0.54</v>
      </c>
      <c r="L19" s="14">
        <f>J19+K19</f>
        <v>21.029999999999998</v>
      </c>
      <c r="M19" s="14">
        <v>19.49</v>
      </c>
      <c r="N19" s="14">
        <v>0.915</v>
      </c>
      <c r="O19" s="14">
        <f>M19+N19</f>
        <v>20.404999999999998</v>
      </c>
      <c r="P19" s="14">
        <v>19.49</v>
      </c>
      <c r="Q19" s="14">
        <v>0.99</v>
      </c>
      <c r="R19" s="14">
        <f>P19+Q19</f>
        <v>20.479999999999997</v>
      </c>
      <c r="S19" s="14">
        <v>18.49</v>
      </c>
      <c r="T19" s="14">
        <v>1.54</v>
      </c>
      <c r="U19" s="14">
        <f>S19+T19</f>
        <v>20.029999999999998</v>
      </c>
      <c r="V19" s="14">
        <v>20.49</v>
      </c>
      <c r="W19" s="14">
        <v>0.91</v>
      </c>
      <c r="X19" s="14">
        <f>V19+W19</f>
        <v>21.4</v>
      </c>
      <c r="Y19" s="13">
        <v>21.49</v>
      </c>
      <c r="Z19" s="14">
        <v>0.65</v>
      </c>
      <c r="AA19" s="14">
        <f>Y19+Z19</f>
        <v>22.139999999999997</v>
      </c>
      <c r="AB19" s="13">
        <v>26.49</v>
      </c>
      <c r="AC19" s="14">
        <v>1.11</v>
      </c>
      <c r="AD19" s="60">
        <f>AB19+AC19</f>
        <v>27.599999999999998</v>
      </c>
      <c r="AE19" s="14">
        <v>26.49</v>
      </c>
      <c r="AF19" s="14">
        <v>0.59</v>
      </c>
      <c r="AG19" s="14">
        <f>AE19+AF19</f>
        <v>27.08</v>
      </c>
      <c r="AH19" s="13">
        <v>26.49</v>
      </c>
      <c r="AI19" s="14">
        <v>0.84</v>
      </c>
      <c r="AJ19" s="60">
        <f>AI19+AH19</f>
        <v>27.33</v>
      </c>
      <c r="AK19" s="17">
        <v>28.49</v>
      </c>
      <c r="AL19" s="18">
        <v>0.38</v>
      </c>
      <c r="AM19" s="67">
        <f>AL19+AK19</f>
        <v>28.869999999999997</v>
      </c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3.5">
      <c r="A20" s="31"/>
      <c r="B20" s="66"/>
      <c r="C20" s="21" t="s">
        <v>30</v>
      </c>
      <c r="D20" s="58">
        <v>18</v>
      </c>
      <c r="E20" s="68">
        <v>0</v>
      </c>
      <c r="F20" s="58">
        <f>D20+E20</f>
        <v>18</v>
      </c>
      <c r="G20" s="58">
        <v>17</v>
      </c>
      <c r="H20" s="58">
        <v>0</v>
      </c>
      <c r="I20" s="58">
        <f>G20+H20</f>
        <v>17</v>
      </c>
      <c r="J20" s="14">
        <v>17</v>
      </c>
      <c r="K20" s="14">
        <v>0.99</v>
      </c>
      <c r="L20" s="14">
        <f>J20+K20</f>
        <v>17.99</v>
      </c>
      <c r="M20" s="14">
        <v>17</v>
      </c>
      <c r="N20" s="14">
        <v>0.915</v>
      </c>
      <c r="O20" s="14">
        <f>M20+N20</f>
        <v>17.915</v>
      </c>
      <c r="P20" s="14">
        <v>16</v>
      </c>
      <c r="Q20" s="14">
        <v>2.02</v>
      </c>
      <c r="R20" s="14">
        <f>P20+Q20</f>
        <v>18.02</v>
      </c>
      <c r="S20" s="14">
        <v>16</v>
      </c>
      <c r="T20" s="14">
        <v>1.55</v>
      </c>
      <c r="U20" s="14">
        <f>S20+T20</f>
        <v>17.55</v>
      </c>
      <c r="V20" s="14">
        <v>17</v>
      </c>
      <c r="W20" s="14">
        <v>0.45</v>
      </c>
      <c r="X20" s="14">
        <f>V20+W20</f>
        <v>17.45</v>
      </c>
      <c r="Y20" s="13">
        <v>16</v>
      </c>
      <c r="Z20" s="14">
        <v>1.05</v>
      </c>
      <c r="AA20" s="14">
        <f>Y20+Z20</f>
        <v>17.05</v>
      </c>
      <c r="AB20" s="13">
        <v>19</v>
      </c>
      <c r="AC20" s="14">
        <v>1.94</v>
      </c>
      <c r="AD20" s="60">
        <f>AB20+AC20</f>
        <v>20.94</v>
      </c>
      <c r="AE20" s="14">
        <v>19</v>
      </c>
      <c r="AF20" s="14">
        <v>1.91</v>
      </c>
      <c r="AG20" s="14">
        <f>AE20+AF20</f>
        <v>20.91</v>
      </c>
      <c r="AH20" s="13">
        <v>18</v>
      </c>
      <c r="AI20" s="14">
        <v>1.88</v>
      </c>
      <c r="AJ20" s="60">
        <f>AI20+AH20</f>
        <v>19.88</v>
      </c>
      <c r="AK20" s="17">
        <v>20</v>
      </c>
      <c r="AL20" s="18">
        <v>0.52</v>
      </c>
      <c r="AM20" s="67">
        <f>AL20+AK20</f>
        <v>20.52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4.25" thickBot="1">
      <c r="A21" s="19"/>
      <c r="B21" s="20"/>
      <c r="C21" s="69" t="s">
        <v>78</v>
      </c>
      <c r="D21" s="70">
        <f>SUM(D18:D20)</f>
        <v>59.5</v>
      </c>
      <c r="E21" s="70">
        <f>SUM(E18:E20)+2.5</f>
        <v>2.95</v>
      </c>
      <c r="F21" s="71">
        <f>D21+E21</f>
        <v>62.45</v>
      </c>
      <c r="G21" s="70">
        <f>SUM(G18:G20)</f>
        <v>57.5</v>
      </c>
      <c r="H21" s="70">
        <f>SUM(H18:H20)+1.15</f>
        <v>1.15</v>
      </c>
      <c r="I21" s="71">
        <f>G21+H21</f>
        <v>58.65</v>
      </c>
      <c r="J21" s="72">
        <f>SUM(J18:J20)</f>
        <v>58</v>
      </c>
      <c r="K21" s="72">
        <f>SUM(K18:K20)</f>
        <v>4.17</v>
      </c>
      <c r="L21" s="73">
        <f>J21+K21</f>
        <v>62.17</v>
      </c>
      <c r="M21" s="72">
        <f>SUM(M18:M20)</f>
        <v>57</v>
      </c>
      <c r="N21" s="72">
        <f>SUM(N18:N20)</f>
        <v>4.02</v>
      </c>
      <c r="O21" s="73">
        <f>M21+N21</f>
        <v>61.019999999999996</v>
      </c>
      <c r="P21" s="72">
        <f>SUM(P18:P20)</f>
        <v>59</v>
      </c>
      <c r="Q21" s="72">
        <f>SUM(Q18:Q20)</f>
        <v>5.210000000000001</v>
      </c>
      <c r="R21" s="73">
        <f>P21+Q21</f>
        <v>64.21000000000001</v>
      </c>
      <c r="S21" s="72">
        <f>SUM(S18:S20)</f>
        <v>59</v>
      </c>
      <c r="T21" s="72">
        <f>SUM(T18:T20)+1.33</f>
        <v>6.67</v>
      </c>
      <c r="U21" s="73">
        <f>S21+T21</f>
        <v>65.67</v>
      </c>
      <c r="V21" s="72">
        <f>SUM(V18:V20)</f>
        <v>62</v>
      </c>
      <c r="W21" s="72">
        <f>SUM(W18:W20)+0.72</f>
        <v>5.24</v>
      </c>
      <c r="X21" s="73">
        <f>V21+W21</f>
        <v>67.24</v>
      </c>
      <c r="Y21" s="74">
        <f>SUM(Y18:Y20)+1</f>
        <v>63</v>
      </c>
      <c r="Z21" s="72">
        <f>SUM(Z18:Z20)+4.23</f>
        <v>9.64</v>
      </c>
      <c r="AA21" s="73">
        <f>Z21+Y21</f>
        <v>72.64</v>
      </c>
      <c r="AB21" s="74">
        <v>73.5</v>
      </c>
      <c r="AC21" s="72">
        <v>6.85</v>
      </c>
      <c r="AD21" s="75">
        <f>AC21+AB21</f>
        <v>80.35</v>
      </c>
      <c r="AE21" s="72">
        <v>76.5</v>
      </c>
      <c r="AF21" s="72">
        <v>5.21</v>
      </c>
      <c r="AG21" s="73">
        <f>AF21+AE21</f>
        <v>81.71</v>
      </c>
      <c r="AH21" s="74">
        <v>78.5</v>
      </c>
      <c r="AI21" s="72">
        <v>4.32</v>
      </c>
      <c r="AJ21" s="75">
        <f>AI21+AH21</f>
        <v>82.82</v>
      </c>
      <c r="AK21" s="76">
        <v>81.5</v>
      </c>
      <c r="AL21" s="77">
        <v>2.94</v>
      </c>
      <c r="AM21" s="78">
        <f>AL21+AK21</f>
        <v>84.44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6" customHeight="1">
      <c r="A22" s="105"/>
      <c r="B22" s="105"/>
      <c r="C22" s="6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7"/>
      <c r="Z22" s="120"/>
      <c r="AA22" s="53"/>
      <c r="AB22" s="7"/>
      <c r="AC22" s="120"/>
      <c r="AD22" s="53"/>
      <c r="AE22" s="7"/>
      <c r="AF22" s="120"/>
      <c r="AG22" s="53"/>
      <c r="AH22" s="7"/>
      <c r="AI22" s="120"/>
      <c r="AJ22" s="123"/>
      <c r="AK22" s="9"/>
      <c r="AL22" s="9"/>
      <c r="AM22" s="9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12" customFormat="1" ht="15">
      <c r="A23" s="124" t="s">
        <v>31</v>
      </c>
      <c r="B23" s="122"/>
      <c r="C23" s="29" t="s">
        <v>32</v>
      </c>
      <c r="D23" s="30">
        <v>10</v>
      </c>
      <c r="E23" s="30">
        <v>1.16</v>
      </c>
      <c r="F23" s="30">
        <f aca="true" t="shared" si="7" ref="F23:F28">D23+E23</f>
        <v>11.16</v>
      </c>
      <c r="G23" s="30">
        <v>10</v>
      </c>
      <c r="H23" s="30">
        <v>1.94</v>
      </c>
      <c r="I23" s="30">
        <f aca="true" t="shared" si="8" ref="I23:I28">G23+H23</f>
        <v>11.94</v>
      </c>
      <c r="J23" s="16">
        <v>10</v>
      </c>
      <c r="K23" s="16">
        <v>1.93</v>
      </c>
      <c r="L23" s="16">
        <f aca="true" t="shared" si="9" ref="L23:L28">J23+K23</f>
        <v>11.93</v>
      </c>
      <c r="M23" s="16">
        <v>10</v>
      </c>
      <c r="N23" s="16">
        <v>2.25</v>
      </c>
      <c r="O23" s="16">
        <f aca="true" t="shared" si="10" ref="O23:O28">M23+N23</f>
        <v>12.25</v>
      </c>
      <c r="P23" s="16">
        <v>10</v>
      </c>
      <c r="Q23" s="16">
        <v>2.87</v>
      </c>
      <c r="R23" s="16">
        <f aca="true" t="shared" si="11" ref="R23:R28">P23+Q23</f>
        <v>12.870000000000001</v>
      </c>
      <c r="S23" s="16">
        <v>10</v>
      </c>
      <c r="T23" s="16">
        <v>2.86</v>
      </c>
      <c r="U23" s="16">
        <f aca="true" t="shared" si="12" ref="U23:U28">S23+T23</f>
        <v>12.86</v>
      </c>
      <c r="V23" s="16">
        <v>9</v>
      </c>
      <c r="W23" s="16">
        <v>3.33</v>
      </c>
      <c r="X23" s="16">
        <f aca="true" t="shared" si="13" ref="X23:X28">V23+W23</f>
        <v>12.33</v>
      </c>
      <c r="Y23" s="15">
        <v>9</v>
      </c>
      <c r="Z23" s="16">
        <v>2.63</v>
      </c>
      <c r="AA23" s="16">
        <f aca="true" t="shared" si="14" ref="AA23:AA28">Y23+Z23</f>
        <v>11.629999999999999</v>
      </c>
      <c r="AB23" s="16">
        <v>9</v>
      </c>
      <c r="AC23" s="16">
        <v>2.27</v>
      </c>
      <c r="AD23" s="16">
        <f aca="true" t="shared" si="15" ref="AD23:AD28">AB23+AC23</f>
        <v>11.27</v>
      </c>
      <c r="AE23" s="15">
        <v>10</v>
      </c>
      <c r="AF23" s="16">
        <v>2.48</v>
      </c>
      <c r="AG23" s="57">
        <f aca="true" t="shared" si="16" ref="AG23:AG28">AE23+AF23</f>
        <v>12.48</v>
      </c>
      <c r="AH23" s="16">
        <v>10</v>
      </c>
      <c r="AI23" s="16">
        <v>1.5</v>
      </c>
      <c r="AJ23" s="57">
        <f aca="true" t="shared" si="17" ref="AJ23:AJ28">AI23+AH23</f>
        <v>11.5</v>
      </c>
      <c r="AK23" s="63">
        <v>10</v>
      </c>
      <c r="AL23" s="64">
        <v>2.81</v>
      </c>
      <c r="AM23" s="65">
        <f aca="true" t="shared" si="18" ref="AM23:AM28">AL23+AK23</f>
        <v>12.81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3.5" customHeight="1">
      <c r="A24" s="31"/>
      <c r="B24" s="66"/>
      <c r="C24" s="21" t="s">
        <v>33</v>
      </c>
      <c r="D24" s="22">
        <v>22</v>
      </c>
      <c r="E24" s="22">
        <v>0.4</v>
      </c>
      <c r="F24" s="22">
        <f t="shared" si="7"/>
        <v>22.4</v>
      </c>
      <c r="G24" s="22">
        <v>22</v>
      </c>
      <c r="H24" s="22">
        <v>0.63</v>
      </c>
      <c r="I24" s="22">
        <f t="shared" si="8"/>
        <v>22.63</v>
      </c>
      <c r="J24" s="14">
        <v>22</v>
      </c>
      <c r="K24" s="14">
        <v>4.91</v>
      </c>
      <c r="L24" s="14">
        <f t="shared" si="9"/>
        <v>26.91</v>
      </c>
      <c r="M24" s="14">
        <v>22</v>
      </c>
      <c r="N24" s="14">
        <v>6.98</v>
      </c>
      <c r="O24" s="14">
        <f t="shared" si="10"/>
        <v>28.98</v>
      </c>
      <c r="P24" s="14">
        <v>22</v>
      </c>
      <c r="Q24" s="14">
        <v>5.79</v>
      </c>
      <c r="R24" s="14">
        <f t="shared" si="11"/>
        <v>27.79</v>
      </c>
      <c r="S24" s="14">
        <v>21</v>
      </c>
      <c r="T24" s="14">
        <v>6.48</v>
      </c>
      <c r="U24" s="14">
        <f t="shared" si="12"/>
        <v>27.48</v>
      </c>
      <c r="V24" s="14">
        <v>22</v>
      </c>
      <c r="W24" s="14">
        <v>7.5</v>
      </c>
      <c r="X24" s="14">
        <f t="shared" si="13"/>
        <v>29.5</v>
      </c>
      <c r="Y24" s="13">
        <v>21.67</v>
      </c>
      <c r="Z24" s="14">
        <v>6.26</v>
      </c>
      <c r="AA24" s="14">
        <f t="shared" si="14"/>
        <v>27.93</v>
      </c>
      <c r="AB24" s="14">
        <v>24.67</v>
      </c>
      <c r="AC24" s="14">
        <v>2.2</v>
      </c>
      <c r="AD24" s="14">
        <f t="shared" si="15"/>
        <v>26.87</v>
      </c>
      <c r="AE24" s="13">
        <v>23.67</v>
      </c>
      <c r="AF24" s="14">
        <v>2.96</v>
      </c>
      <c r="AG24" s="60">
        <f t="shared" si="16"/>
        <v>26.630000000000003</v>
      </c>
      <c r="AH24" s="14">
        <v>24.67</v>
      </c>
      <c r="AI24" s="14">
        <v>1.52</v>
      </c>
      <c r="AJ24" s="60">
        <f t="shared" si="17"/>
        <v>26.19</v>
      </c>
      <c r="AK24" s="17">
        <v>24.67</v>
      </c>
      <c r="AL24" s="18">
        <v>5.16</v>
      </c>
      <c r="AM24" s="67">
        <f t="shared" si="18"/>
        <v>29.830000000000002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3.5">
      <c r="A25" s="31"/>
      <c r="B25" s="66"/>
      <c r="C25" s="21" t="s">
        <v>34</v>
      </c>
      <c r="D25" s="22">
        <v>10</v>
      </c>
      <c r="E25" s="22">
        <v>0.05</v>
      </c>
      <c r="F25" s="22">
        <f t="shared" si="7"/>
        <v>10.05</v>
      </c>
      <c r="G25" s="22">
        <v>10</v>
      </c>
      <c r="H25" s="22">
        <v>0.19</v>
      </c>
      <c r="I25" s="22">
        <f t="shared" si="8"/>
        <v>10.19</v>
      </c>
      <c r="J25" s="14">
        <v>9.5</v>
      </c>
      <c r="K25" s="14">
        <v>1.74</v>
      </c>
      <c r="L25" s="14">
        <f t="shared" si="9"/>
        <v>11.24</v>
      </c>
      <c r="M25" s="14">
        <v>9.5</v>
      </c>
      <c r="N25" s="14">
        <v>2.36</v>
      </c>
      <c r="O25" s="14">
        <f t="shared" si="10"/>
        <v>11.86</v>
      </c>
      <c r="P25" s="14">
        <v>8.5</v>
      </c>
      <c r="Q25" s="14">
        <v>3.21</v>
      </c>
      <c r="R25" s="14">
        <f t="shared" si="11"/>
        <v>11.71</v>
      </c>
      <c r="S25" s="14">
        <v>8</v>
      </c>
      <c r="T25" s="14">
        <v>3.87</v>
      </c>
      <c r="U25" s="14">
        <f t="shared" si="12"/>
        <v>11.870000000000001</v>
      </c>
      <c r="V25" s="14">
        <v>8</v>
      </c>
      <c r="W25" s="14">
        <v>3.58</v>
      </c>
      <c r="X25" s="14">
        <f t="shared" si="13"/>
        <v>11.58</v>
      </c>
      <c r="Y25" s="13">
        <v>9</v>
      </c>
      <c r="Z25" s="14">
        <v>1.72</v>
      </c>
      <c r="AA25" s="14">
        <f t="shared" si="14"/>
        <v>10.72</v>
      </c>
      <c r="AB25" s="14">
        <v>9</v>
      </c>
      <c r="AC25" s="14">
        <v>1.15</v>
      </c>
      <c r="AD25" s="14">
        <f t="shared" si="15"/>
        <v>10.15</v>
      </c>
      <c r="AE25" s="13">
        <v>10</v>
      </c>
      <c r="AF25" s="14">
        <v>1.24</v>
      </c>
      <c r="AG25" s="60">
        <f t="shared" si="16"/>
        <v>11.24</v>
      </c>
      <c r="AH25" s="14">
        <v>11</v>
      </c>
      <c r="AI25" s="14">
        <v>0.47</v>
      </c>
      <c r="AJ25" s="60">
        <f t="shared" si="17"/>
        <v>11.47</v>
      </c>
      <c r="AK25" s="17">
        <v>11</v>
      </c>
      <c r="AL25" s="18">
        <v>0.86</v>
      </c>
      <c r="AM25" s="67">
        <f t="shared" si="18"/>
        <v>11.86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3.5">
      <c r="A26" s="31"/>
      <c r="B26" s="66"/>
      <c r="C26" s="21" t="s">
        <v>35</v>
      </c>
      <c r="D26" s="22">
        <v>9</v>
      </c>
      <c r="E26" s="22">
        <v>0.04</v>
      </c>
      <c r="F26" s="22">
        <f t="shared" si="7"/>
        <v>9.04</v>
      </c>
      <c r="G26" s="22">
        <v>9</v>
      </c>
      <c r="H26" s="22">
        <v>0.15</v>
      </c>
      <c r="I26" s="22">
        <f t="shared" si="8"/>
        <v>9.15</v>
      </c>
      <c r="J26" s="14">
        <v>8.5</v>
      </c>
      <c r="K26" s="14">
        <v>1.38</v>
      </c>
      <c r="L26" s="14">
        <f t="shared" si="9"/>
        <v>9.879999999999999</v>
      </c>
      <c r="M26" s="14">
        <v>7.5</v>
      </c>
      <c r="N26" s="14">
        <v>1.73</v>
      </c>
      <c r="O26" s="14">
        <f t="shared" si="10"/>
        <v>9.23</v>
      </c>
      <c r="P26" s="14">
        <v>8.5</v>
      </c>
      <c r="Q26" s="14">
        <v>2.76</v>
      </c>
      <c r="R26" s="14">
        <f t="shared" si="11"/>
        <v>11.26</v>
      </c>
      <c r="S26" s="14">
        <v>7.5</v>
      </c>
      <c r="T26" s="14">
        <v>3.75</v>
      </c>
      <c r="U26" s="14">
        <f t="shared" si="12"/>
        <v>11.25</v>
      </c>
      <c r="V26" s="14">
        <v>8.5</v>
      </c>
      <c r="W26" s="14">
        <v>3.18</v>
      </c>
      <c r="X26" s="14">
        <f t="shared" si="13"/>
        <v>11.68</v>
      </c>
      <c r="Y26" s="13">
        <v>8.5</v>
      </c>
      <c r="Z26" s="14">
        <v>2.35</v>
      </c>
      <c r="AA26" s="14">
        <f t="shared" si="14"/>
        <v>10.85</v>
      </c>
      <c r="AB26" s="14">
        <v>8.5</v>
      </c>
      <c r="AC26" s="14">
        <v>2.14</v>
      </c>
      <c r="AD26" s="14">
        <f t="shared" si="15"/>
        <v>10.64</v>
      </c>
      <c r="AE26" s="13">
        <v>8.5</v>
      </c>
      <c r="AF26" s="14">
        <v>2.41</v>
      </c>
      <c r="AG26" s="60">
        <f t="shared" si="16"/>
        <v>10.91</v>
      </c>
      <c r="AH26" s="14">
        <v>9.5</v>
      </c>
      <c r="AI26" s="14">
        <v>0.97</v>
      </c>
      <c r="AJ26" s="60">
        <f t="shared" si="17"/>
        <v>10.47</v>
      </c>
      <c r="AK26" s="17">
        <v>9.5</v>
      </c>
      <c r="AL26" s="18">
        <v>2.61</v>
      </c>
      <c r="AM26" s="67">
        <f t="shared" si="18"/>
        <v>12.11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3.5">
      <c r="A27" s="31"/>
      <c r="B27" s="66"/>
      <c r="C27" s="21" t="s">
        <v>36</v>
      </c>
      <c r="D27" s="22">
        <v>7</v>
      </c>
      <c r="E27" s="22">
        <v>0.01</v>
      </c>
      <c r="F27" s="22">
        <f t="shared" si="7"/>
        <v>7.01</v>
      </c>
      <c r="G27" s="22">
        <v>7</v>
      </c>
      <c r="H27" s="22">
        <v>0</v>
      </c>
      <c r="I27" s="22">
        <f t="shared" si="8"/>
        <v>7</v>
      </c>
      <c r="J27" s="14">
        <v>7</v>
      </c>
      <c r="K27" s="14">
        <v>2.94</v>
      </c>
      <c r="L27" s="14">
        <f t="shared" si="9"/>
        <v>9.94</v>
      </c>
      <c r="M27" s="14">
        <v>8</v>
      </c>
      <c r="N27" s="14">
        <v>3.19</v>
      </c>
      <c r="O27" s="14">
        <f t="shared" si="10"/>
        <v>11.19</v>
      </c>
      <c r="P27" s="14">
        <v>7</v>
      </c>
      <c r="Q27" s="14">
        <v>3.68</v>
      </c>
      <c r="R27" s="14">
        <f t="shared" si="11"/>
        <v>10.68</v>
      </c>
      <c r="S27" s="14">
        <v>7</v>
      </c>
      <c r="T27" s="14">
        <v>2.78</v>
      </c>
      <c r="U27" s="14">
        <f t="shared" si="12"/>
        <v>9.78</v>
      </c>
      <c r="V27" s="14">
        <v>7</v>
      </c>
      <c r="W27" s="14">
        <v>3.44</v>
      </c>
      <c r="X27" s="14">
        <f t="shared" si="13"/>
        <v>10.44</v>
      </c>
      <c r="Y27" s="13">
        <v>7</v>
      </c>
      <c r="Z27" s="14">
        <v>3.66</v>
      </c>
      <c r="AA27" s="14">
        <f t="shared" si="14"/>
        <v>10.66</v>
      </c>
      <c r="AB27" s="14">
        <v>7</v>
      </c>
      <c r="AC27" s="14">
        <v>4.91</v>
      </c>
      <c r="AD27" s="14">
        <f t="shared" si="15"/>
        <v>11.91</v>
      </c>
      <c r="AE27" s="13">
        <v>8</v>
      </c>
      <c r="AF27" s="14">
        <v>4.52</v>
      </c>
      <c r="AG27" s="60">
        <f t="shared" si="16"/>
        <v>12.52</v>
      </c>
      <c r="AH27" s="14">
        <v>8</v>
      </c>
      <c r="AI27" s="14">
        <v>1.38</v>
      </c>
      <c r="AJ27" s="60">
        <f t="shared" si="17"/>
        <v>9.379999999999999</v>
      </c>
      <c r="AK27" s="17">
        <v>9</v>
      </c>
      <c r="AL27" s="18">
        <v>1.69</v>
      </c>
      <c r="AM27" s="67">
        <f t="shared" si="18"/>
        <v>10.69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4.25" thickBot="1">
      <c r="A28" s="19"/>
      <c r="B28" s="20"/>
      <c r="C28" s="69" t="s">
        <v>78</v>
      </c>
      <c r="D28" s="79">
        <f>SUM(D23:D27)</f>
        <v>58</v>
      </c>
      <c r="E28" s="79">
        <f>SUM(E23:E27)+6.19</f>
        <v>7.8500000000000005</v>
      </c>
      <c r="F28" s="80">
        <f t="shared" si="7"/>
        <v>65.85</v>
      </c>
      <c r="G28" s="79">
        <f>SUM(G23:G27)</f>
        <v>58</v>
      </c>
      <c r="H28" s="79">
        <f>SUM(H23:H27)+4.73</f>
        <v>7.640000000000001</v>
      </c>
      <c r="I28" s="80">
        <f t="shared" si="8"/>
        <v>65.64</v>
      </c>
      <c r="J28" s="72">
        <f>SUM(J23:J27)</f>
        <v>57</v>
      </c>
      <c r="K28" s="72">
        <f>SUM(K23:K27)</f>
        <v>12.9</v>
      </c>
      <c r="L28" s="73">
        <f t="shared" si="9"/>
        <v>69.9</v>
      </c>
      <c r="M28" s="72">
        <f>SUM(M23:M27)</f>
        <v>57</v>
      </c>
      <c r="N28" s="72">
        <f>SUM(N23:N27)</f>
        <v>16.51</v>
      </c>
      <c r="O28" s="73">
        <f t="shared" si="10"/>
        <v>73.51</v>
      </c>
      <c r="P28" s="72">
        <f>SUM(P23:P27)</f>
        <v>56</v>
      </c>
      <c r="Q28" s="72">
        <f>SUM(Q23:Q27)</f>
        <v>18.310000000000002</v>
      </c>
      <c r="R28" s="73">
        <f t="shared" si="11"/>
        <v>74.31</v>
      </c>
      <c r="S28" s="72">
        <f>SUM(S23:S27)</f>
        <v>53.5</v>
      </c>
      <c r="T28" s="72">
        <f>SUM(T23:T27)</f>
        <v>19.740000000000002</v>
      </c>
      <c r="U28" s="73">
        <f t="shared" si="12"/>
        <v>73.24000000000001</v>
      </c>
      <c r="V28" s="72">
        <f>SUM(V23:V27)</f>
        <v>54.5</v>
      </c>
      <c r="W28" s="72">
        <f>SUM(W23:W27)</f>
        <v>21.03</v>
      </c>
      <c r="X28" s="73">
        <f t="shared" si="13"/>
        <v>75.53</v>
      </c>
      <c r="Y28" s="74">
        <f>SUM(Y23:Y27)+1</f>
        <v>56.17</v>
      </c>
      <c r="Z28" s="72">
        <f>SUM(Z23:Z27)</f>
        <v>16.62</v>
      </c>
      <c r="AA28" s="73">
        <f t="shared" si="14"/>
        <v>72.79</v>
      </c>
      <c r="AB28" s="72">
        <f>SUM(AB23:AB27)</f>
        <v>58.17</v>
      </c>
      <c r="AC28" s="72">
        <f>SUM(AC23:AC27)</f>
        <v>12.670000000000002</v>
      </c>
      <c r="AD28" s="73">
        <f t="shared" si="15"/>
        <v>70.84</v>
      </c>
      <c r="AE28" s="74">
        <f>SUM(AE23:AE27)</f>
        <v>60.17</v>
      </c>
      <c r="AF28" s="72">
        <f>SUM(AF23:AF27)</f>
        <v>13.61</v>
      </c>
      <c r="AG28" s="75">
        <f t="shared" si="16"/>
        <v>73.78</v>
      </c>
      <c r="AH28" s="72">
        <f>SUM(AH23:AH27)</f>
        <v>63.17</v>
      </c>
      <c r="AI28" s="72">
        <v>7.38</v>
      </c>
      <c r="AJ28" s="75">
        <f t="shared" si="17"/>
        <v>70.55</v>
      </c>
      <c r="AK28" s="76">
        <f>SUM(AK23:AK27)</f>
        <v>64.17</v>
      </c>
      <c r="AL28" s="77">
        <v>13.79</v>
      </c>
      <c r="AM28" s="78">
        <f t="shared" si="18"/>
        <v>77.96000000000001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4:52" ht="6" customHeight="1">
      <c r="D29" s="52"/>
      <c r="E29" s="52"/>
      <c r="F29" s="52"/>
      <c r="G29" s="52"/>
      <c r="H29" s="52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1"/>
      <c r="Z29" s="82"/>
      <c r="AA29" s="53"/>
      <c r="AB29" s="81"/>
      <c r="AC29" s="82"/>
      <c r="AD29" s="53"/>
      <c r="AE29" s="81"/>
      <c r="AF29" s="82"/>
      <c r="AG29" s="53"/>
      <c r="AH29" s="81"/>
      <c r="AI29" s="82"/>
      <c r="AJ29" s="123"/>
      <c r="AK29" s="9"/>
      <c r="AL29" s="9"/>
      <c r="AM29" s="9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28" customFormat="1" ht="14.25" customHeight="1">
      <c r="A30" s="121" t="s">
        <v>37</v>
      </c>
      <c r="B30" s="122"/>
      <c r="C30" s="29" t="s">
        <v>38</v>
      </c>
      <c r="D30" s="30">
        <v>9</v>
      </c>
      <c r="E30" s="30">
        <v>1.81</v>
      </c>
      <c r="F30" s="30">
        <f aca="true" t="shared" si="19" ref="F30:F36">D30+E30</f>
        <v>10.81</v>
      </c>
      <c r="G30" s="30">
        <v>9</v>
      </c>
      <c r="H30" s="30">
        <v>1.63</v>
      </c>
      <c r="I30" s="30">
        <f aca="true" t="shared" si="20" ref="I30:I36">G30+H30</f>
        <v>10.629999999999999</v>
      </c>
      <c r="J30" s="16">
        <v>10</v>
      </c>
      <c r="K30" s="16">
        <v>1.23</v>
      </c>
      <c r="L30" s="16">
        <f aca="true" t="shared" si="21" ref="L30:L36">J30+K30</f>
        <v>11.23</v>
      </c>
      <c r="M30" s="16">
        <v>10</v>
      </c>
      <c r="N30" s="16">
        <v>1.73</v>
      </c>
      <c r="O30" s="16">
        <f aca="true" t="shared" si="22" ref="O30:O36">M30+N30</f>
        <v>11.73</v>
      </c>
      <c r="P30" s="16">
        <v>10</v>
      </c>
      <c r="Q30" s="16">
        <v>2.18</v>
      </c>
      <c r="R30" s="16">
        <f aca="true" t="shared" si="23" ref="R30:R36">P30+Q30</f>
        <v>12.18</v>
      </c>
      <c r="S30" s="16">
        <v>10</v>
      </c>
      <c r="T30" s="16">
        <v>2.63</v>
      </c>
      <c r="U30" s="16">
        <f aca="true" t="shared" si="24" ref="U30:U36">S30+T30</f>
        <v>12.629999999999999</v>
      </c>
      <c r="V30" s="16">
        <v>12</v>
      </c>
      <c r="W30" s="16">
        <v>2.43</v>
      </c>
      <c r="X30" s="16">
        <f aca="true" t="shared" si="25" ref="X30:X36">V30+W30</f>
        <v>14.43</v>
      </c>
      <c r="Y30" s="15">
        <v>11.5</v>
      </c>
      <c r="Z30" s="16">
        <v>1.57</v>
      </c>
      <c r="AA30" s="57">
        <f aca="true" t="shared" si="26" ref="AA30:AA36">Y30+Z30</f>
        <v>13.07</v>
      </c>
      <c r="AB30" s="16">
        <v>13</v>
      </c>
      <c r="AC30" s="16">
        <v>2.39</v>
      </c>
      <c r="AD30" s="16">
        <f aca="true" t="shared" si="27" ref="AD30:AD36">AB30+AC30</f>
        <v>15.39</v>
      </c>
      <c r="AE30" s="15">
        <v>13</v>
      </c>
      <c r="AF30" s="16">
        <v>3</v>
      </c>
      <c r="AG30" s="57">
        <f aca="true" t="shared" si="28" ref="AG30:AG36">AE30+AF30</f>
        <v>16</v>
      </c>
      <c r="AH30" s="16">
        <v>15</v>
      </c>
      <c r="AI30" s="16">
        <v>2.74</v>
      </c>
      <c r="AJ30" s="57">
        <f aca="true" t="shared" si="29" ref="AJ30:AJ36">AI30+AH30</f>
        <v>17.740000000000002</v>
      </c>
      <c r="AK30" s="63">
        <v>15</v>
      </c>
      <c r="AL30" s="64">
        <v>4.68</v>
      </c>
      <c r="AM30" s="65">
        <f aca="true" t="shared" si="30" ref="AM30:AM36">AL30+AK30</f>
        <v>19.68</v>
      </c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3.5" customHeight="1">
      <c r="A31" s="125"/>
      <c r="B31" s="106"/>
      <c r="C31" s="21" t="s">
        <v>39</v>
      </c>
      <c r="D31" s="22">
        <v>4</v>
      </c>
      <c r="E31" s="22">
        <v>0.42</v>
      </c>
      <c r="F31" s="22">
        <f t="shared" si="19"/>
        <v>4.42</v>
      </c>
      <c r="G31" s="22">
        <v>4</v>
      </c>
      <c r="H31" s="22">
        <v>0.45</v>
      </c>
      <c r="I31" s="22">
        <f t="shared" si="20"/>
        <v>4.45</v>
      </c>
      <c r="J31" s="14">
        <v>4</v>
      </c>
      <c r="K31" s="14">
        <v>0.11</v>
      </c>
      <c r="L31" s="14">
        <f t="shared" si="21"/>
        <v>4.11</v>
      </c>
      <c r="M31" s="14">
        <v>4</v>
      </c>
      <c r="N31" s="14">
        <v>0.1</v>
      </c>
      <c r="O31" s="14">
        <f t="shared" si="22"/>
        <v>4.1</v>
      </c>
      <c r="P31" s="14">
        <v>4</v>
      </c>
      <c r="Q31" s="14">
        <v>0.32</v>
      </c>
      <c r="R31" s="14">
        <f t="shared" si="23"/>
        <v>4.32</v>
      </c>
      <c r="S31" s="14">
        <v>4</v>
      </c>
      <c r="T31" s="14">
        <v>0.28</v>
      </c>
      <c r="U31" s="14">
        <f t="shared" si="24"/>
        <v>4.28</v>
      </c>
      <c r="V31" s="14">
        <v>4</v>
      </c>
      <c r="W31" s="14">
        <v>0.53</v>
      </c>
      <c r="X31" s="14">
        <f t="shared" si="25"/>
        <v>4.53</v>
      </c>
      <c r="Y31" s="13">
        <v>4</v>
      </c>
      <c r="Z31" s="14">
        <v>0.64</v>
      </c>
      <c r="AA31" s="60">
        <f t="shared" si="26"/>
        <v>4.64</v>
      </c>
      <c r="AB31" s="14">
        <v>4</v>
      </c>
      <c r="AC31" s="14">
        <v>1.98</v>
      </c>
      <c r="AD31" s="14">
        <f t="shared" si="27"/>
        <v>5.98</v>
      </c>
      <c r="AE31" s="13">
        <v>5</v>
      </c>
      <c r="AF31" s="14">
        <v>0.94</v>
      </c>
      <c r="AG31" s="60">
        <f t="shared" si="28"/>
        <v>5.9399999999999995</v>
      </c>
      <c r="AH31" s="14">
        <v>6</v>
      </c>
      <c r="AI31" s="14">
        <v>2.52</v>
      </c>
      <c r="AJ31" s="60">
        <f t="shared" si="29"/>
        <v>8.52</v>
      </c>
      <c r="AK31" s="17">
        <v>6</v>
      </c>
      <c r="AL31" s="18">
        <v>2.87</v>
      </c>
      <c r="AM31" s="67">
        <f t="shared" si="30"/>
        <v>8.870000000000001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ht="13.5">
      <c r="A32" s="125"/>
      <c r="B32" s="106"/>
      <c r="C32" s="21" t="s">
        <v>40</v>
      </c>
      <c r="D32" s="22">
        <v>12.5</v>
      </c>
      <c r="E32" s="22">
        <v>5.98</v>
      </c>
      <c r="F32" s="22">
        <f t="shared" si="19"/>
        <v>18.48</v>
      </c>
      <c r="G32" s="22">
        <v>16</v>
      </c>
      <c r="H32" s="22">
        <v>6.5</v>
      </c>
      <c r="I32" s="22">
        <f t="shared" si="20"/>
        <v>22.5</v>
      </c>
      <c r="J32" s="14">
        <v>21</v>
      </c>
      <c r="K32" s="14">
        <v>3.45</v>
      </c>
      <c r="L32" s="14">
        <f t="shared" si="21"/>
        <v>24.45</v>
      </c>
      <c r="M32" s="14">
        <v>24</v>
      </c>
      <c r="N32" s="14">
        <v>3.98</v>
      </c>
      <c r="O32" s="14">
        <f t="shared" si="22"/>
        <v>27.98</v>
      </c>
      <c r="P32" s="14">
        <v>23</v>
      </c>
      <c r="Q32" s="14">
        <v>4.29</v>
      </c>
      <c r="R32" s="14">
        <f t="shared" si="23"/>
        <v>27.29</v>
      </c>
      <c r="S32" s="14">
        <v>23</v>
      </c>
      <c r="T32" s="14">
        <v>5.62</v>
      </c>
      <c r="U32" s="14">
        <f t="shared" si="24"/>
        <v>28.62</v>
      </c>
      <c r="V32" s="14">
        <v>23</v>
      </c>
      <c r="W32" s="14">
        <v>6.36</v>
      </c>
      <c r="X32" s="14">
        <f t="shared" si="25"/>
        <v>29.36</v>
      </c>
      <c r="Y32" s="13">
        <v>23</v>
      </c>
      <c r="Z32" s="14">
        <v>8.32</v>
      </c>
      <c r="AA32" s="60">
        <f t="shared" si="26"/>
        <v>31.32</v>
      </c>
      <c r="AB32" s="14">
        <v>23</v>
      </c>
      <c r="AC32" s="14">
        <v>5.6</v>
      </c>
      <c r="AD32" s="14">
        <f t="shared" si="27"/>
        <v>28.6</v>
      </c>
      <c r="AE32" s="13">
        <v>33</v>
      </c>
      <c r="AF32" s="14">
        <v>7.03</v>
      </c>
      <c r="AG32" s="60">
        <f t="shared" si="28"/>
        <v>40.03</v>
      </c>
      <c r="AH32" s="14">
        <v>33</v>
      </c>
      <c r="AI32" s="14">
        <v>7.89</v>
      </c>
      <c r="AJ32" s="60">
        <f t="shared" si="29"/>
        <v>40.89</v>
      </c>
      <c r="AK32" s="17">
        <v>33</v>
      </c>
      <c r="AL32" s="18">
        <v>14.67</v>
      </c>
      <c r="AM32" s="67">
        <f t="shared" si="30"/>
        <v>47.67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1:52" ht="13.5">
      <c r="A33" s="31"/>
      <c r="B33" s="66"/>
      <c r="C33" s="21" t="s">
        <v>41</v>
      </c>
      <c r="D33" s="22">
        <v>15</v>
      </c>
      <c r="E33" s="22">
        <v>2.66</v>
      </c>
      <c r="F33" s="22">
        <f t="shared" si="19"/>
        <v>17.66</v>
      </c>
      <c r="G33" s="22">
        <v>15</v>
      </c>
      <c r="H33" s="22">
        <v>2.95</v>
      </c>
      <c r="I33" s="22">
        <f t="shared" si="20"/>
        <v>17.95</v>
      </c>
      <c r="J33" s="14">
        <v>14</v>
      </c>
      <c r="K33" s="14">
        <v>2.42</v>
      </c>
      <c r="L33" s="14">
        <f t="shared" si="21"/>
        <v>16.42</v>
      </c>
      <c r="M33" s="14">
        <v>12.5</v>
      </c>
      <c r="N33" s="14">
        <v>3.83</v>
      </c>
      <c r="O33" s="14">
        <f t="shared" si="22"/>
        <v>16.33</v>
      </c>
      <c r="P33" s="14">
        <v>11.5</v>
      </c>
      <c r="Q33" s="14">
        <v>3.01</v>
      </c>
      <c r="R33" s="14">
        <f t="shared" si="23"/>
        <v>14.51</v>
      </c>
      <c r="S33" s="14">
        <v>11.5</v>
      </c>
      <c r="T33" s="14">
        <v>1.76</v>
      </c>
      <c r="U33" s="14">
        <f t="shared" si="24"/>
        <v>13.26</v>
      </c>
      <c r="V33" s="14">
        <v>11.5</v>
      </c>
      <c r="W33" s="14">
        <v>1.52</v>
      </c>
      <c r="X33" s="14">
        <f t="shared" si="25"/>
        <v>13.02</v>
      </c>
      <c r="Y33" s="13">
        <v>13.5</v>
      </c>
      <c r="Z33" s="14">
        <v>0.61</v>
      </c>
      <c r="AA33" s="60">
        <f t="shared" si="26"/>
        <v>14.11</v>
      </c>
      <c r="AB33" s="14">
        <v>12.5</v>
      </c>
      <c r="AC33" s="14">
        <v>0.6</v>
      </c>
      <c r="AD33" s="14">
        <f t="shared" si="27"/>
        <v>13.1</v>
      </c>
      <c r="AE33" s="13">
        <v>12.5</v>
      </c>
      <c r="AF33" s="14">
        <v>0.46</v>
      </c>
      <c r="AG33" s="60">
        <f t="shared" si="28"/>
        <v>12.96</v>
      </c>
      <c r="AH33" s="14">
        <v>12.5</v>
      </c>
      <c r="AI33" s="14">
        <v>0.7</v>
      </c>
      <c r="AJ33" s="60">
        <f t="shared" si="29"/>
        <v>13.2</v>
      </c>
      <c r="AK33" s="17">
        <v>13</v>
      </c>
      <c r="AL33" s="18">
        <v>1.05</v>
      </c>
      <c r="AM33" s="67">
        <f t="shared" si="30"/>
        <v>14.05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1:52" ht="13.5">
      <c r="A34" s="31"/>
      <c r="B34" s="66"/>
      <c r="C34" s="21" t="s">
        <v>42</v>
      </c>
      <c r="D34" s="22">
        <v>10</v>
      </c>
      <c r="E34" s="22">
        <v>3.78</v>
      </c>
      <c r="F34" s="22">
        <f t="shared" si="19"/>
        <v>13.78</v>
      </c>
      <c r="G34" s="22">
        <v>10</v>
      </c>
      <c r="H34" s="22">
        <v>3.84</v>
      </c>
      <c r="I34" s="22">
        <f t="shared" si="20"/>
        <v>13.84</v>
      </c>
      <c r="J34" s="14">
        <v>10</v>
      </c>
      <c r="K34" s="14">
        <v>1.76</v>
      </c>
      <c r="L34" s="14">
        <f t="shared" si="21"/>
        <v>11.76</v>
      </c>
      <c r="M34" s="14">
        <v>10</v>
      </c>
      <c r="N34" s="14">
        <v>1.64</v>
      </c>
      <c r="O34" s="14">
        <f t="shared" si="22"/>
        <v>11.64</v>
      </c>
      <c r="P34" s="14">
        <v>10</v>
      </c>
      <c r="Q34" s="14">
        <v>2.29</v>
      </c>
      <c r="R34" s="14">
        <f t="shared" si="23"/>
        <v>12.29</v>
      </c>
      <c r="S34" s="14">
        <v>10</v>
      </c>
      <c r="T34" s="14">
        <v>1.31</v>
      </c>
      <c r="U34" s="14">
        <f t="shared" si="24"/>
        <v>11.31</v>
      </c>
      <c r="V34" s="14">
        <v>11</v>
      </c>
      <c r="W34" s="14">
        <v>1.74</v>
      </c>
      <c r="X34" s="14">
        <f t="shared" si="25"/>
        <v>12.74</v>
      </c>
      <c r="Y34" s="13">
        <v>11</v>
      </c>
      <c r="Z34" s="14">
        <v>1.78</v>
      </c>
      <c r="AA34" s="60">
        <f t="shared" si="26"/>
        <v>12.78</v>
      </c>
      <c r="AB34" s="14">
        <v>12.5</v>
      </c>
      <c r="AC34" s="14">
        <v>2.1</v>
      </c>
      <c r="AD34" s="14">
        <f t="shared" si="27"/>
        <v>14.6</v>
      </c>
      <c r="AE34" s="13">
        <v>15</v>
      </c>
      <c r="AF34" s="14">
        <v>1.64</v>
      </c>
      <c r="AG34" s="60">
        <f t="shared" si="28"/>
        <v>16.64</v>
      </c>
      <c r="AH34" s="14">
        <v>14</v>
      </c>
      <c r="AI34" s="14">
        <v>2.04</v>
      </c>
      <c r="AJ34" s="60">
        <f t="shared" si="29"/>
        <v>16.04</v>
      </c>
      <c r="AK34" s="17">
        <v>14</v>
      </c>
      <c r="AL34" s="18">
        <v>5.54</v>
      </c>
      <c r="AM34" s="67">
        <f t="shared" si="30"/>
        <v>19.54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5">
      <c r="A35" s="31"/>
      <c r="B35" s="66"/>
      <c r="C35" s="21" t="s">
        <v>79</v>
      </c>
      <c r="D35" s="22">
        <v>3</v>
      </c>
      <c r="E35" s="68">
        <v>0</v>
      </c>
      <c r="F35" s="22">
        <f t="shared" si="19"/>
        <v>3</v>
      </c>
      <c r="G35" s="22">
        <v>3</v>
      </c>
      <c r="H35" s="68">
        <v>0</v>
      </c>
      <c r="I35" s="22">
        <f t="shared" si="20"/>
        <v>3</v>
      </c>
      <c r="J35" s="14">
        <v>4</v>
      </c>
      <c r="K35" s="14">
        <v>0</v>
      </c>
      <c r="L35" s="14">
        <f t="shared" si="21"/>
        <v>4</v>
      </c>
      <c r="M35" s="14">
        <v>4</v>
      </c>
      <c r="N35" s="14">
        <v>0</v>
      </c>
      <c r="O35" s="14">
        <f t="shared" si="22"/>
        <v>4</v>
      </c>
      <c r="P35" s="14">
        <v>4</v>
      </c>
      <c r="Q35" s="14">
        <v>0</v>
      </c>
      <c r="R35" s="14">
        <f t="shared" si="23"/>
        <v>4</v>
      </c>
      <c r="S35" s="14">
        <v>6</v>
      </c>
      <c r="T35" s="14">
        <v>0.63</v>
      </c>
      <c r="U35" s="14">
        <f t="shared" si="24"/>
        <v>6.63</v>
      </c>
      <c r="V35" s="14">
        <v>5</v>
      </c>
      <c r="W35" s="14">
        <v>0</v>
      </c>
      <c r="X35" s="14">
        <f t="shared" si="25"/>
        <v>5</v>
      </c>
      <c r="Y35" s="13">
        <v>8.55</v>
      </c>
      <c r="Z35" s="14">
        <v>0</v>
      </c>
      <c r="AA35" s="60">
        <f t="shared" si="26"/>
        <v>8.55</v>
      </c>
      <c r="AB35" s="14">
        <v>6.55</v>
      </c>
      <c r="AC35" s="14">
        <v>0</v>
      </c>
      <c r="AD35" s="14">
        <f t="shared" si="27"/>
        <v>6.55</v>
      </c>
      <c r="AE35" s="13">
        <v>6.55</v>
      </c>
      <c r="AF35" s="14">
        <v>0</v>
      </c>
      <c r="AG35" s="60">
        <f t="shared" si="28"/>
        <v>6.55</v>
      </c>
      <c r="AH35" s="14">
        <v>7.55</v>
      </c>
      <c r="AI35" s="14">
        <v>0</v>
      </c>
      <c r="AJ35" s="60">
        <f t="shared" si="29"/>
        <v>7.55</v>
      </c>
      <c r="AK35" s="17">
        <v>7.55</v>
      </c>
      <c r="AL35" s="18">
        <v>0</v>
      </c>
      <c r="AM35" s="67">
        <f t="shared" si="30"/>
        <v>7.55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4.25" thickBot="1">
      <c r="A36" s="4"/>
      <c r="B36" s="5"/>
      <c r="C36" s="69" t="s">
        <v>78</v>
      </c>
      <c r="D36" s="79">
        <f>SUM(D30:D35)</f>
        <v>53.5</v>
      </c>
      <c r="E36" s="79">
        <f>SUM(E30:E35)</f>
        <v>14.65</v>
      </c>
      <c r="F36" s="80">
        <f t="shared" si="19"/>
        <v>68.15</v>
      </c>
      <c r="G36" s="79">
        <f>SUM(G30:G35)</f>
        <v>57</v>
      </c>
      <c r="H36" s="79">
        <f>SUM(H30:H35)+1.04</f>
        <v>16.41</v>
      </c>
      <c r="I36" s="80">
        <f t="shared" si="20"/>
        <v>73.41</v>
      </c>
      <c r="J36" s="72">
        <f>SUM(J30:J35)</f>
        <v>63</v>
      </c>
      <c r="K36" s="72">
        <f>SUM(K30:K35)</f>
        <v>8.97</v>
      </c>
      <c r="L36" s="73">
        <f t="shared" si="21"/>
        <v>71.97</v>
      </c>
      <c r="M36" s="72">
        <f>SUM(M30:M35)</f>
        <v>64.5</v>
      </c>
      <c r="N36" s="72">
        <f>SUM(N30:N35)+0.01</f>
        <v>11.290000000000001</v>
      </c>
      <c r="O36" s="73">
        <f t="shared" si="22"/>
        <v>75.79</v>
      </c>
      <c r="P36" s="72">
        <f>SUM(P30:P35)</f>
        <v>62.5</v>
      </c>
      <c r="Q36" s="72">
        <f>SUM(Q30:Q35)+0.77</f>
        <v>12.86</v>
      </c>
      <c r="R36" s="73">
        <f t="shared" si="23"/>
        <v>75.36</v>
      </c>
      <c r="S36" s="72">
        <f>SUM(S30:S35)</f>
        <v>64.5</v>
      </c>
      <c r="T36" s="72">
        <f>SUM(T30:T35)</f>
        <v>12.230000000000002</v>
      </c>
      <c r="U36" s="73">
        <f t="shared" si="24"/>
        <v>76.73</v>
      </c>
      <c r="V36" s="72">
        <f>SUM(V30:V35)+1</f>
        <v>67.5</v>
      </c>
      <c r="W36" s="72">
        <f>SUM(W30:W35)</f>
        <v>12.58</v>
      </c>
      <c r="X36" s="73">
        <f t="shared" si="25"/>
        <v>80.08</v>
      </c>
      <c r="Y36" s="74">
        <f>SUM(Y30:Y35)</f>
        <v>71.55</v>
      </c>
      <c r="Z36" s="72">
        <f>SUM(Z30:Z35)+0.52</f>
        <v>13.44</v>
      </c>
      <c r="AA36" s="75">
        <f t="shared" si="26"/>
        <v>84.99</v>
      </c>
      <c r="AB36" s="72">
        <v>73.55</v>
      </c>
      <c r="AC36" s="72">
        <f>SUM(AC30:AC35)</f>
        <v>12.669999999999998</v>
      </c>
      <c r="AD36" s="73">
        <f t="shared" si="27"/>
        <v>86.22</v>
      </c>
      <c r="AE36" s="74">
        <v>88.05</v>
      </c>
      <c r="AF36" s="72">
        <f>SUM(AF30:AF35)</f>
        <v>13.070000000000002</v>
      </c>
      <c r="AG36" s="75">
        <f t="shared" si="28"/>
        <v>101.12</v>
      </c>
      <c r="AH36" s="72">
        <v>90.05</v>
      </c>
      <c r="AI36" s="72">
        <v>20.59</v>
      </c>
      <c r="AJ36" s="75">
        <f t="shared" si="29"/>
        <v>110.64</v>
      </c>
      <c r="AK36" s="76">
        <v>89.55</v>
      </c>
      <c r="AL36" s="77">
        <v>31.41</v>
      </c>
      <c r="AM36" s="78">
        <f t="shared" si="30"/>
        <v>120.96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4:52" ht="6" customHeight="1">
      <c r="D37" s="52"/>
      <c r="E37" s="52"/>
      <c r="F37" s="52"/>
      <c r="G37" s="52"/>
      <c r="H37" s="52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123"/>
      <c r="Y37" s="83"/>
      <c r="Z37" s="82"/>
      <c r="AA37" s="53"/>
      <c r="AB37" s="82"/>
      <c r="AC37" s="82"/>
      <c r="AD37" s="53"/>
      <c r="AE37" s="82"/>
      <c r="AF37" s="82"/>
      <c r="AG37" s="53"/>
      <c r="AH37" s="82"/>
      <c r="AI37" s="82"/>
      <c r="AJ37" s="123"/>
      <c r="AK37" s="9"/>
      <c r="AL37" s="9"/>
      <c r="AM37" s="9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15">
      <c r="A38" s="121" t="s">
        <v>43</v>
      </c>
      <c r="B38" s="122"/>
      <c r="C38" s="29" t="s">
        <v>44</v>
      </c>
      <c r="D38" s="30">
        <v>42.83</v>
      </c>
      <c r="E38" s="30">
        <v>4.65</v>
      </c>
      <c r="F38" s="30">
        <f>D38+E38</f>
        <v>47.48</v>
      </c>
      <c r="G38" s="30">
        <v>41.83</v>
      </c>
      <c r="H38" s="30">
        <v>3.67</v>
      </c>
      <c r="I38" s="30">
        <f>G38+H38</f>
        <v>45.5</v>
      </c>
      <c r="J38" s="16">
        <v>39.83</v>
      </c>
      <c r="K38" s="16">
        <v>10.46</v>
      </c>
      <c r="L38" s="16">
        <f aca="true" t="shared" si="31" ref="L38:L50">J38+K38</f>
        <v>50.29</v>
      </c>
      <c r="M38" s="16">
        <v>40.33</v>
      </c>
      <c r="N38" s="16">
        <v>11.33</v>
      </c>
      <c r="O38" s="16">
        <f aca="true" t="shared" si="32" ref="O38:O50">M38+N38</f>
        <v>51.66</v>
      </c>
      <c r="P38" s="16">
        <v>36.67</v>
      </c>
      <c r="Q38" s="16">
        <v>11.91</v>
      </c>
      <c r="R38" s="16">
        <f aca="true" t="shared" si="33" ref="R38:R50">P38+Q38</f>
        <v>48.58</v>
      </c>
      <c r="S38" s="16">
        <v>38.05</v>
      </c>
      <c r="T38" s="16">
        <v>11.26</v>
      </c>
      <c r="U38" s="16">
        <f aca="true" t="shared" si="34" ref="U38:U50">S38+T38</f>
        <v>49.309999999999995</v>
      </c>
      <c r="V38" s="16">
        <v>39.05</v>
      </c>
      <c r="W38" s="16">
        <v>10.57</v>
      </c>
      <c r="X38" s="16">
        <f aca="true" t="shared" si="35" ref="X38:X50">V38+W38</f>
        <v>49.62</v>
      </c>
      <c r="Y38" s="15">
        <v>37.55</v>
      </c>
      <c r="Z38" s="16">
        <v>3.47</v>
      </c>
      <c r="AA38" s="57">
        <f aca="true" t="shared" si="36" ref="AA38:AA50">Y38+Z38</f>
        <v>41.019999999999996</v>
      </c>
      <c r="AB38" s="16">
        <v>40.38</v>
      </c>
      <c r="AC38" s="16">
        <v>12.2</v>
      </c>
      <c r="AD38" s="16">
        <f aca="true" t="shared" si="37" ref="AD38:AD50">AB38+AC38</f>
        <v>52.58</v>
      </c>
      <c r="AE38" s="15">
        <v>38.88</v>
      </c>
      <c r="AF38" s="16">
        <v>11.21</v>
      </c>
      <c r="AG38" s="57">
        <f aca="true" t="shared" si="38" ref="AG38:AG50">AE38+AF38</f>
        <v>50.09</v>
      </c>
      <c r="AH38" s="16">
        <v>39.88</v>
      </c>
      <c r="AI38" s="16">
        <v>3.71</v>
      </c>
      <c r="AJ38" s="57">
        <f aca="true" t="shared" si="39" ref="AJ38:AJ50">AI38+AH38</f>
        <v>43.59</v>
      </c>
      <c r="AK38" s="63">
        <v>39.98</v>
      </c>
      <c r="AL38" s="64">
        <v>12.68</v>
      </c>
      <c r="AM38" s="65">
        <f aca="true" t="shared" si="40" ref="AM38:AM50">AL38+AK38</f>
        <v>52.66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s="12" customFormat="1" ht="13.5">
      <c r="A39" s="31"/>
      <c r="B39" s="66"/>
      <c r="C39" s="21" t="s">
        <v>45</v>
      </c>
      <c r="D39" s="22">
        <v>12.5</v>
      </c>
      <c r="E39" s="22">
        <v>0.35</v>
      </c>
      <c r="F39" s="22">
        <f>D39+E39</f>
        <v>12.85</v>
      </c>
      <c r="G39" s="22">
        <v>12</v>
      </c>
      <c r="H39" s="22">
        <v>0.82</v>
      </c>
      <c r="I39" s="22">
        <f>G39+H39</f>
        <v>12.82</v>
      </c>
      <c r="J39" s="14">
        <v>12</v>
      </c>
      <c r="K39" s="14">
        <v>2.4</v>
      </c>
      <c r="L39" s="14">
        <f t="shared" si="31"/>
        <v>14.4</v>
      </c>
      <c r="M39" s="14">
        <v>12</v>
      </c>
      <c r="N39" s="14">
        <v>2.53</v>
      </c>
      <c r="O39" s="14">
        <f t="shared" si="32"/>
        <v>14.53</v>
      </c>
      <c r="P39" s="14">
        <v>12</v>
      </c>
      <c r="Q39" s="14">
        <v>2.08</v>
      </c>
      <c r="R39" s="14">
        <f t="shared" si="33"/>
        <v>14.08</v>
      </c>
      <c r="S39" s="14">
        <v>14</v>
      </c>
      <c r="T39" s="14">
        <v>1.66</v>
      </c>
      <c r="U39" s="14">
        <f t="shared" si="34"/>
        <v>15.66</v>
      </c>
      <c r="V39" s="14">
        <v>14</v>
      </c>
      <c r="W39" s="14">
        <v>2.22</v>
      </c>
      <c r="X39" s="14">
        <f t="shared" si="35"/>
        <v>16.22</v>
      </c>
      <c r="Y39" s="13">
        <v>12.17</v>
      </c>
      <c r="Z39" s="14">
        <v>1.52</v>
      </c>
      <c r="AA39" s="60">
        <f t="shared" si="36"/>
        <v>13.69</v>
      </c>
      <c r="AB39" s="14">
        <v>12.7</v>
      </c>
      <c r="AC39" s="14">
        <v>3.03</v>
      </c>
      <c r="AD39" s="14">
        <f t="shared" si="37"/>
        <v>15.729999999999999</v>
      </c>
      <c r="AE39" s="13">
        <v>13.7</v>
      </c>
      <c r="AF39" s="14">
        <v>3.09</v>
      </c>
      <c r="AG39" s="60">
        <f t="shared" si="38"/>
        <v>16.79</v>
      </c>
      <c r="AH39" s="14">
        <v>13.7</v>
      </c>
      <c r="AI39" s="14">
        <v>0.72</v>
      </c>
      <c r="AJ39" s="60">
        <f t="shared" si="39"/>
        <v>14.42</v>
      </c>
      <c r="AK39" s="17">
        <v>13.7</v>
      </c>
      <c r="AL39" s="18">
        <v>2.88</v>
      </c>
      <c r="AM39" s="67">
        <f t="shared" si="40"/>
        <v>16.58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3.5" customHeight="1">
      <c r="A40" s="31"/>
      <c r="B40" s="66"/>
      <c r="C40" s="21" t="s">
        <v>80</v>
      </c>
      <c r="D40" s="22">
        <v>7</v>
      </c>
      <c r="E40" s="22">
        <v>0.68</v>
      </c>
      <c r="F40" s="22">
        <f>D40+E40</f>
        <v>7.68</v>
      </c>
      <c r="G40" s="22">
        <v>7</v>
      </c>
      <c r="H40" s="22">
        <v>0.65</v>
      </c>
      <c r="I40" s="22">
        <f>G40+H40</f>
        <v>7.65</v>
      </c>
      <c r="J40" s="14">
        <v>7</v>
      </c>
      <c r="K40" s="14">
        <v>0</v>
      </c>
      <c r="L40" s="14">
        <f t="shared" si="31"/>
        <v>7</v>
      </c>
      <c r="M40" s="14">
        <v>7</v>
      </c>
      <c r="N40" s="14">
        <v>0.96</v>
      </c>
      <c r="O40" s="14">
        <f t="shared" si="32"/>
        <v>7.96</v>
      </c>
      <c r="P40" s="14">
        <v>7</v>
      </c>
      <c r="Q40" s="14">
        <v>1.14</v>
      </c>
      <c r="R40" s="14">
        <f t="shared" si="33"/>
        <v>8.14</v>
      </c>
      <c r="S40" s="14">
        <v>7</v>
      </c>
      <c r="T40" s="14">
        <v>1.46</v>
      </c>
      <c r="U40" s="14">
        <f t="shared" si="34"/>
        <v>8.46</v>
      </c>
      <c r="V40" s="14">
        <v>7</v>
      </c>
      <c r="W40" s="14">
        <v>0.86</v>
      </c>
      <c r="X40" s="14">
        <f t="shared" si="35"/>
        <v>7.86</v>
      </c>
      <c r="Y40" s="84">
        <v>0</v>
      </c>
      <c r="Z40" s="85">
        <v>0</v>
      </c>
      <c r="AA40" s="60">
        <f t="shared" si="36"/>
        <v>0</v>
      </c>
      <c r="AB40" s="85">
        <v>0</v>
      </c>
      <c r="AC40" s="85">
        <v>0</v>
      </c>
      <c r="AD40" s="14">
        <f t="shared" si="37"/>
        <v>0</v>
      </c>
      <c r="AE40" s="84">
        <v>0</v>
      </c>
      <c r="AF40" s="85">
        <v>0</v>
      </c>
      <c r="AG40" s="60">
        <f t="shared" si="38"/>
        <v>0</v>
      </c>
      <c r="AH40" s="85">
        <v>0</v>
      </c>
      <c r="AI40" s="85">
        <v>0</v>
      </c>
      <c r="AJ40" s="60">
        <f t="shared" si="39"/>
        <v>0</v>
      </c>
      <c r="AK40" s="17">
        <v>0</v>
      </c>
      <c r="AL40" s="18">
        <v>0</v>
      </c>
      <c r="AM40" s="67">
        <f t="shared" si="40"/>
        <v>0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ht="13.5" customHeight="1">
      <c r="A41" s="31"/>
      <c r="B41" s="66"/>
      <c r="C41" s="21" t="s">
        <v>81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14">
        <v>0</v>
      </c>
      <c r="K41" s="14">
        <v>0</v>
      </c>
      <c r="L41" s="14">
        <f t="shared" si="31"/>
        <v>0</v>
      </c>
      <c r="M41" s="14">
        <v>0</v>
      </c>
      <c r="N41" s="14">
        <v>0</v>
      </c>
      <c r="O41" s="14">
        <f t="shared" si="32"/>
        <v>0</v>
      </c>
      <c r="P41" s="14">
        <v>0</v>
      </c>
      <c r="Q41" s="14">
        <v>0</v>
      </c>
      <c r="R41" s="14">
        <f t="shared" si="33"/>
        <v>0</v>
      </c>
      <c r="S41" s="85">
        <v>0</v>
      </c>
      <c r="T41" s="85">
        <v>0</v>
      </c>
      <c r="U41" s="14">
        <f t="shared" si="34"/>
        <v>0</v>
      </c>
      <c r="V41" s="85">
        <v>0</v>
      </c>
      <c r="W41" s="85">
        <v>0</v>
      </c>
      <c r="X41" s="14">
        <f t="shared" si="35"/>
        <v>0</v>
      </c>
      <c r="Y41" s="13">
        <v>8</v>
      </c>
      <c r="Z41" s="14">
        <v>1.31</v>
      </c>
      <c r="AA41" s="60">
        <f t="shared" si="36"/>
        <v>9.31</v>
      </c>
      <c r="AB41" s="14">
        <v>8.3</v>
      </c>
      <c r="AC41" s="14">
        <v>2.23</v>
      </c>
      <c r="AD41" s="14">
        <f t="shared" si="37"/>
        <v>10.530000000000001</v>
      </c>
      <c r="AE41" s="13">
        <v>8.3</v>
      </c>
      <c r="AF41" s="14">
        <v>1.92</v>
      </c>
      <c r="AG41" s="60">
        <f t="shared" si="38"/>
        <v>10.22</v>
      </c>
      <c r="AH41" s="14">
        <v>9</v>
      </c>
      <c r="AI41" s="14">
        <v>1.23</v>
      </c>
      <c r="AJ41" s="60">
        <f t="shared" si="39"/>
        <v>10.23</v>
      </c>
      <c r="AK41" s="17">
        <v>9</v>
      </c>
      <c r="AL41" s="18">
        <v>1.58</v>
      </c>
      <c r="AM41" s="67">
        <f t="shared" si="40"/>
        <v>10.58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ht="13.5">
      <c r="A42" s="31"/>
      <c r="B42" s="66"/>
      <c r="C42" s="21" t="s">
        <v>46</v>
      </c>
      <c r="D42" s="22">
        <v>8</v>
      </c>
      <c r="E42" s="22">
        <v>0.18</v>
      </c>
      <c r="F42" s="22">
        <f aca="true" t="shared" si="41" ref="F42:F50">D42+E42</f>
        <v>8.18</v>
      </c>
      <c r="G42" s="22">
        <v>8</v>
      </c>
      <c r="H42" s="22">
        <v>0.07</v>
      </c>
      <c r="I42" s="22">
        <f aca="true" t="shared" si="42" ref="I42:I50">G42+H42</f>
        <v>8.07</v>
      </c>
      <c r="J42" s="14">
        <v>8</v>
      </c>
      <c r="K42" s="14">
        <v>1.06</v>
      </c>
      <c r="L42" s="14">
        <f t="shared" si="31"/>
        <v>9.06</v>
      </c>
      <c r="M42" s="14">
        <v>8</v>
      </c>
      <c r="N42" s="14">
        <v>1.35</v>
      </c>
      <c r="O42" s="14">
        <f t="shared" si="32"/>
        <v>9.35</v>
      </c>
      <c r="P42" s="14">
        <v>8</v>
      </c>
      <c r="Q42" s="14">
        <v>1.54</v>
      </c>
      <c r="R42" s="14">
        <f t="shared" si="33"/>
        <v>9.54</v>
      </c>
      <c r="S42" s="14">
        <v>7</v>
      </c>
      <c r="T42" s="14">
        <v>0.65</v>
      </c>
      <c r="U42" s="14">
        <f t="shared" si="34"/>
        <v>7.65</v>
      </c>
      <c r="V42" s="14">
        <v>7</v>
      </c>
      <c r="W42" s="14">
        <v>1.66</v>
      </c>
      <c r="X42" s="14">
        <f t="shared" si="35"/>
        <v>8.66</v>
      </c>
      <c r="Y42" s="13">
        <v>7</v>
      </c>
      <c r="Z42" s="14">
        <v>0.79</v>
      </c>
      <c r="AA42" s="60">
        <f t="shared" si="36"/>
        <v>7.79</v>
      </c>
      <c r="AB42" s="14">
        <v>8</v>
      </c>
      <c r="AC42" s="14">
        <v>1.17</v>
      </c>
      <c r="AD42" s="14">
        <f t="shared" si="37"/>
        <v>9.17</v>
      </c>
      <c r="AE42" s="13">
        <v>8</v>
      </c>
      <c r="AF42" s="14">
        <v>0.51</v>
      </c>
      <c r="AG42" s="60">
        <f t="shared" si="38"/>
        <v>8.51</v>
      </c>
      <c r="AH42" s="14">
        <v>8</v>
      </c>
      <c r="AI42" s="14">
        <v>0.49</v>
      </c>
      <c r="AJ42" s="60">
        <f t="shared" si="39"/>
        <v>8.49</v>
      </c>
      <c r="AK42" s="17">
        <v>8</v>
      </c>
      <c r="AL42" s="18">
        <v>1.1</v>
      </c>
      <c r="AM42" s="67">
        <f t="shared" si="40"/>
        <v>9.1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ht="13.5">
      <c r="A43" s="31"/>
      <c r="B43" s="66"/>
      <c r="C43" s="21" t="s">
        <v>47</v>
      </c>
      <c r="D43" s="22">
        <v>5</v>
      </c>
      <c r="E43" s="22">
        <v>1.26</v>
      </c>
      <c r="F43" s="22">
        <f t="shared" si="41"/>
        <v>6.26</v>
      </c>
      <c r="G43" s="22">
        <v>5</v>
      </c>
      <c r="H43" s="22">
        <v>1.08</v>
      </c>
      <c r="I43" s="22">
        <f t="shared" si="42"/>
        <v>6.08</v>
      </c>
      <c r="J43" s="14">
        <v>6</v>
      </c>
      <c r="K43" s="14">
        <v>0.86</v>
      </c>
      <c r="L43" s="14">
        <f t="shared" si="31"/>
        <v>6.86</v>
      </c>
      <c r="M43" s="14">
        <v>6</v>
      </c>
      <c r="N43" s="14">
        <v>2.08</v>
      </c>
      <c r="O43" s="14">
        <f t="shared" si="32"/>
        <v>8.08</v>
      </c>
      <c r="P43" s="14">
        <v>6</v>
      </c>
      <c r="Q43" s="14">
        <v>1.8</v>
      </c>
      <c r="R43" s="14">
        <f t="shared" si="33"/>
        <v>7.8</v>
      </c>
      <c r="S43" s="14">
        <v>6.5</v>
      </c>
      <c r="T43" s="14">
        <v>1.61</v>
      </c>
      <c r="U43" s="14">
        <f t="shared" si="34"/>
        <v>8.11</v>
      </c>
      <c r="V43" s="14">
        <v>6.5</v>
      </c>
      <c r="W43" s="14">
        <v>1.43</v>
      </c>
      <c r="X43" s="14">
        <f t="shared" si="35"/>
        <v>7.93</v>
      </c>
      <c r="Y43" s="13">
        <v>8.5</v>
      </c>
      <c r="Z43" s="14">
        <v>0.78</v>
      </c>
      <c r="AA43" s="60">
        <f t="shared" si="36"/>
        <v>9.28</v>
      </c>
      <c r="AB43" s="14">
        <v>8.5</v>
      </c>
      <c r="AC43" s="14">
        <v>1.99</v>
      </c>
      <c r="AD43" s="14">
        <f t="shared" si="37"/>
        <v>10.49</v>
      </c>
      <c r="AE43" s="13">
        <v>8.5</v>
      </c>
      <c r="AF43" s="14">
        <v>1.78</v>
      </c>
      <c r="AG43" s="60">
        <f t="shared" si="38"/>
        <v>10.28</v>
      </c>
      <c r="AH43" s="14">
        <v>9.5</v>
      </c>
      <c r="AI43" s="14">
        <v>1</v>
      </c>
      <c r="AJ43" s="60">
        <f t="shared" si="39"/>
        <v>10.5</v>
      </c>
      <c r="AK43" s="17">
        <v>9</v>
      </c>
      <c r="AL43" s="18">
        <v>3.56</v>
      </c>
      <c r="AM43" s="67">
        <f t="shared" si="40"/>
        <v>12.56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ht="13.5">
      <c r="A44" s="31"/>
      <c r="B44" s="66"/>
      <c r="C44" s="21" t="s">
        <v>48</v>
      </c>
      <c r="D44" s="22">
        <v>26</v>
      </c>
      <c r="E44" s="22">
        <v>3.14</v>
      </c>
      <c r="F44" s="22">
        <f t="shared" si="41"/>
        <v>29.14</v>
      </c>
      <c r="G44" s="22">
        <v>24.25</v>
      </c>
      <c r="H44" s="22">
        <v>2.38</v>
      </c>
      <c r="I44" s="22">
        <f t="shared" si="42"/>
        <v>26.63</v>
      </c>
      <c r="J44" s="14">
        <v>24.25</v>
      </c>
      <c r="K44" s="14">
        <v>2.38</v>
      </c>
      <c r="L44" s="14">
        <f t="shared" si="31"/>
        <v>26.63</v>
      </c>
      <c r="M44" s="14">
        <v>24.25</v>
      </c>
      <c r="N44" s="14">
        <v>2.4</v>
      </c>
      <c r="O44" s="14">
        <f t="shared" si="32"/>
        <v>26.65</v>
      </c>
      <c r="P44" s="14">
        <v>24.59</v>
      </c>
      <c r="Q44" s="14">
        <v>2.51</v>
      </c>
      <c r="R44" s="14">
        <f t="shared" si="33"/>
        <v>27.1</v>
      </c>
      <c r="S44" s="14">
        <v>24.59</v>
      </c>
      <c r="T44" s="14">
        <v>3.38</v>
      </c>
      <c r="U44" s="14">
        <f t="shared" si="34"/>
        <v>27.97</v>
      </c>
      <c r="V44" s="14">
        <v>25.59</v>
      </c>
      <c r="W44" s="14">
        <v>3.18</v>
      </c>
      <c r="X44" s="14">
        <f t="shared" si="35"/>
        <v>28.77</v>
      </c>
      <c r="Y44" s="13">
        <v>25.17</v>
      </c>
      <c r="Z44" s="14">
        <v>4.17</v>
      </c>
      <c r="AA44" s="60">
        <f t="shared" si="36"/>
        <v>29.340000000000003</v>
      </c>
      <c r="AB44" s="14">
        <v>25</v>
      </c>
      <c r="AC44" s="14">
        <v>5.18</v>
      </c>
      <c r="AD44" s="14">
        <f t="shared" si="37"/>
        <v>30.18</v>
      </c>
      <c r="AE44" s="13">
        <v>25.75</v>
      </c>
      <c r="AF44" s="14">
        <v>5.54</v>
      </c>
      <c r="AG44" s="60">
        <f t="shared" si="38"/>
        <v>31.29</v>
      </c>
      <c r="AH44" s="14">
        <v>26.75</v>
      </c>
      <c r="AI44" s="14">
        <v>3.77</v>
      </c>
      <c r="AJ44" s="60">
        <f t="shared" si="39"/>
        <v>30.52</v>
      </c>
      <c r="AK44" s="17">
        <v>26.75</v>
      </c>
      <c r="AL44" s="18">
        <v>4.91</v>
      </c>
      <c r="AM44" s="67">
        <f t="shared" si="40"/>
        <v>31.66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13.5">
      <c r="A45" s="31"/>
      <c r="B45" s="66"/>
      <c r="C45" s="21" t="s">
        <v>49</v>
      </c>
      <c r="D45" s="22">
        <v>10</v>
      </c>
      <c r="E45" s="22">
        <v>0.91</v>
      </c>
      <c r="F45" s="22">
        <f t="shared" si="41"/>
        <v>10.91</v>
      </c>
      <c r="G45" s="22">
        <v>10</v>
      </c>
      <c r="H45" s="22">
        <v>1.2</v>
      </c>
      <c r="I45" s="22">
        <f t="shared" si="42"/>
        <v>11.2</v>
      </c>
      <c r="J45" s="14">
        <v>10</v>
      </c>
      <c r="K45" s="14">
        <v>0.79</v>
      </c>
      <c r="L45" s="14">
        <f t="shared" si="31"/>
        <v>10.79</v>
      </c>
      <c r="M45" s="14">
        <v>10</v>
      </c>
      <c r="N45" s="14">
        <v>1.09</v>
      </c>
      <c r="O45" s="14">
        <f t="shared" si="32"/>
        <v>11.09</v>
      </c>
      <c r="P45" s="14">
        <v>10</v>
      </c>
      <c r="Q45" s="14">
        <v>1.25</v>
      </c>
      <c r="R45" s="14">
        <f t="shared" si="33"/>
        <v>11.25</v>
      </c>
      <c r="S45" s="14">
        <v>10</v>
      </c>
      <c r="T45" s="14">
        <v>1.05</v>
      </c>
      <c r="U45" s="14">
        <f t="shared" si="34"/>
        <v>11.05</v>
      </c>
      <c r="V45" s="14">
        <v>10</v>
      </c>
      <c r="W45" s="14">
        <v>1.84</v>
      </c>
      <c r="X45" s="14">
        <f t="shared" si="35"/>
        <v>11.84</v>
      </c>
      <c r="Y45" s="13">
        <v>9.5</v>
      </c>
      <c r="Z45" s="14">
        <v>2.04</v>
      </c>
      <c r="AA45" s="60">
        <f t="shared" si="36"/>
        <v>11.54</v>
      </c>
      <c r="AB45" s="14">
        <v>9.5</v>
      </c>
      <c r="AC45" s="14">
        <v>1.25</v>
      </c>
      <c r="AD45" s="14">
        <f t="shared" si="37"/>
        <v>10.75</v>
      </c>
      <c r="AE45" s="13">
        <v>9.5</v>
      </c>
      <c r="AF45" s="14">
        <v>2.27</v>
      </c>
      <c r="AG45" s="60">
        <f t="shared" si="38"/>
        <v>11.77</v>
      </c>
      <c r="AH45" s="14">
        <v>10.5</v>
      </c>
      <c r="AI45" s="14">
        <v>1.93</v>
      </c>
      <c r="AJ45" s="60">
        <f t="shared" si="39"/>
        <v>12.43</v>
      </c>
      <c r="AK45" s="17">
        <v>10.5</v>
      </c>
      <c r="AL45" s="18">
        <v>4.23</v>
      </c>
      <c r="AM45" s="67">
        <f t="shared" si="40"/>
        <v>14.73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ht="13.5">
      <c r="A46" s="31"/>
      <c r="B46" s="66"/>
      <c r="C46" s="21" t="s">
        <v>50</v>
      </c>
      <c r="D46" s="22">
        <v>12</v>
      </c>
      <c r="E46" s="22">
        <v>0.92</v>
      </c>
      <c r="F46" s="22">
        <f t="shared" si="41"/>
        <v>12.92</v>
      </c>
      <c r="G46" s="22">
        <v>12</v>
      </c>
      <c r="H46" s="22">
        <v>0.66</v>
      </c>
      <c r="I46" s="22">
        <f t="shared" si="42"/>
        <v>12.66</v>
      </c>
      <c r="J46" s="14">
        <v>12</v>
      </c>
      <c r="K46" s="14">
        <v>2.94</v>
      </c>
      <c r="L46" s="14">
        <f t="shared" si="31"/>
        <v>14.94</v>
      </c>
      <c r="M46" s="14">
        <v>11</v>
      </c>
      <c r="N46" s="14">
        <v>2.08</v>
      </c>
      <c r="O46" s="14">
        <f t="shared" si="32"/>
        <v>13.08</v>
      </c>
      <c r="P46" s="14">
        <v>11.5</v>
      </c>
      <c r="Q46" s="14">
        <v>1.98</v>
      </c>
      <c r="R46" s="14">
        <f t="shared" si="33"/>
        <v>13.48</v>
      </c>
      <c r="S46" s="14">
        <v>12</v>
      </c>
      <c r="T46" s="14">
        <v>2.7</v>
      </c>
      <c r="U46" s="14">
        <f t="shared" si="34"/>
        <v>14.7</v>
      </c>
      <c r="V46" s="14">
        <v>12.75</v>
      </c>
      <c r="W46" s="14">
        <v>1.38</v>
      </c>
      <c r="X46" s="14">
        <f t="shared" si="35"/>
        <v>14.129999999999999</v>
      </c>
      <c r="Y46" s="13">
        <v>14.75</v>
      </c>
      <c r="Z46" s="14">
        <v>2.18</v>
      </c>
      <c r="AA46" s="60">
        <f t="shared" si="36"/>
        <v>16.93</v>
      </c>
      <c r="AB46" s="14">
        <v>12.75</v>
      </c>
      <c r="AC46" s="14">
        <v>2.76</v>
      </c>
      <c r="AD46" s="14">
        <f t="shared" si="37"/>
        <v>15.51</v>
      </c>
      <c r="AE46" s="13">
        <v>13.75</v>
      </c>
      <c r="AF46" s="14">
        <v>2.99</v>
      </c>
      <c r="AG46" s="60">
        <f t="shared" si="38"/>
        <v>16.740000000000002</v>
      </c>
      <c r="AH46" s="14">
        <v>13.75</v>
      </c>
      <c r="AI46" s="14">
        <v>0.94</v>
      </c>
      <c r="AJ46" s="60">
        <f t="shared" si="39"/>
        <v>14.69</v>
      </c>
      <c r="AK46" s="17">
        <v>16.75</v>
      </c>
      <c r="AL46" s="18">
        <v>2.05</v>
      </c>
      <c r="AM46" s="67">
        <f t="shared" si="40"/>
        <v>18.8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3.5">
      <c r="A47" s="31"/>
      <c r="B47" s="66"/>
      <c r="C47" s="21" t="s">
        <v>51</v>
      </c>
      <c r="D47" s="22">
        <v>9</v>
      </c>
      <c r="E47" s="22">
        <v>1.29</v>
      </c>
      <c r="F47" s="22">
        <f t="shared" si="41"/>
        <v>10.29</v>
      </c>
      <c r="G47" s="22">
        <v>8</v>
      </c>
      <c r="H47" s="22">
        <v>1.11</v>
      </c>
      <c r="I47" s="22">
        <f t="shared" si="42"/>
        <v>9.11</v>
      </c>
      <c r="J47" s="14">
        <v>8</v>
      </c>
      <c r="K47" s="14">
        <v>2.51</v>
      </c>
      <c r="L47" s="14">
        <f t="shared" si="31"/>
        <v>10.51</v>
      </c>
      <c r="M47" s="14">
        <v>8</v>
      </c>
      <c r="N47" s="14">
        <v>3.23</v>
      </c>
      <c r="O47" s="14">
        <f t="shared" si="32"/>
        <v>11.23</v>
      </c>
      <c r="P47" s="14">
        <v>8</v>
      </c>
      <c r="Q47" s="14">
        <v>2.24</v>
      </c>
      <c r="R47" s="14">
        <f t="shared" si="33"/>
        <v>10.24</v>
      </c>
      <c r="S47" s="14">
        <v>8</v>
      </c>
      <c r="T47" s="14">
        <v>2.2</v>
      </c>
      <c r="U47" s="14">
        <f t="shared" si="34"/>
        <v>10.2</v>
      </c>
      <c r="V47" s="14">
        <v>8</v>
      </c>
      <c r="W47" s="14">
        <v>1.75</v>
      </c>
      <c r="X47" s="14">
        <f t="shared" si="35"/>
        <v>9.75</v>
      </c>
      <c r="Y47" s="13">
        <v>9</v>
      </c>
      <c r="Z47" s="14">
        <v>1.26</v>
      </c>
      <c r="AA47" s="60">
        <f t="shared" si="36"/>
        <v>10.26</v>
      </c>
      <c r="AB47" s="14">
        <v>10.75</v>
      </c>
      <c r="AC47" s="14">
        <v>2.49</v>
      </c>
      <c r="AD47" s="14">
        <f t="shared" si="37"/>
        <v>13.24</v>
      </c>
      <c r="AE47" s="13">
        <v>11.75</v>
      </c>
      <c r="AF47" s="14">
        <v>1.98</v>
      </c>
      <c r="AG47" s="60">
        <f t="shared" si="38"/>
        <v>13.73</v>
      </c>
      <c r="AH47" s="14">
        <v>10.75</v>
      </c>
      <c r="AI47" s="14">
        <v>1.63</v>
      </c>
      <c r="AJ47" s="60">
        <f t="shared" si="39"/>
        <v>12.379999999999999</v>
      </c>
      <c r="AK47" s="17">
        <v>11.75</v>
      </c>
      <c r="AL47" s="18">
        <v>4.37</v>
      </c>
      <c r="AM47" s="67">
        <f t="shared" si="40"/>
        <v>16.12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3.5">
      <c r="A48" s="31"/>
      <c r="B48" s="66"/>
      <c r="C48" s="21" t="s">
        <v>82</v>
      </c>
      <c r="D48" s="22">
        <v>3</v>
      </c>
      <c r="E48" s="22">
        <v>0.33</v>
      </c>
      <c r="F48" s="22">
        <f t="shared" si="41"/>
        <v>3.33</v>
      </c>
      <c r="G48" s="22">
        <v>3</v>
      </c>
      <c r="H48" s="22">
        <v>0.22</v>
      </c>
      <c r="I48" s="22">
        <f t="shared" si="42"/>
        <v>3.22</v>
      </c>
      <c r="J48" s="14">
        <v>3</v>
      </c>
      <c r="K48" s="14">
        <v>0.11</v>
      </c>
      <c r="L48" s="14">
        <f t="shared" si="31"/>
        <v>3.11</v>
      </c>
      <c r="M48" s="14">
        <v>3</v>
      </c>
      <c r="N48" s="14">
        <v>0.14</v>
      </c>
      <c r="O48" s="14">
        <f t="shared" si="32"/>
        <v>3.14</v>
      </c>
      <c r="P48" s="14">
        <v>3</v>
      </c>
      <c r="Q48" s="14">
        <v>0.79</v>
      </c>
      <c r="R48" s="14">
        <f t="shared" si="33"/>
        <v>3.79</v>
      </c>
      <c r="S48" s="14">
        <v>3</v>
      </c>
      <c r="T48" s="14">
        <v>0.59</v>
      </c>
      <c r="U48" s="14">
        <f t="shared" si="34"/>
        <v>3.59</v>
      </c>
      <c r="V48" s="14">
        <v>2</v>
      </c>
      <c r="W48" s="14">
        <v>0.57</v>
      </c>
      <c r="X48" s="14">
        <f t="shared" si="35"/>
        <v>2.57</v>
      </c>
      <c r="Y48" s="84">
        <v>0</v>
      </c>
      <c r="Z48" s="85">
        <v>0</v>
      </c>
      <c r="AA48" s="60">
        <f t="shared" si="36"/>
        <v>0</v>
      </c>
      <c r="AB48" s="85">
        <v>0</v>
      </c>
      <c r="AC48" s="85">
        <v>0</v>
      </c>
      <c r="AD48" s="14">
        <f t="shared" si="37"/>
        <v>0</v>
      </c>
      <c r="AE48" s="84">
        <v>0</v>
      </c>
      <c r="AF48" s="85">
        <v>0</v>
      </c>
      <c r="AG48" s="60">
        <f t="shared" si="38"/>
        <v>0</v>
      </c>
      <c r="AH48" s="85">
        <v>0</v>
      </c>
      <c r="AI48" s="85">
        <v>0</v>
      </c>
      <c r="AJ48" s="60">
        <f t="shared" si="39"/>
        <v>0</v>
      </c>
      <c r="AK48" s="17">
        <v>0</v>
      </c>
      <c r="AL48" s="18">
        <v>0</v>
      </c>
      <c r="AM48" s="67">
        <f t="shared" si="40"/>
        <v>0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3.5">
      <c r="A49" s="31"/>
      <c r="B49" s="66"/>
      <c r="C49" s="21" t="s">
        <v>52</v>
      </c>
      <c r="D49" s="22">
        <v>3.5</v>
      </c>
      <c r="E49" s="22">
        <v>0.97</v>
      </c>
      <c r="F49" s="22">
        <f t="shared" si="41"/>
        <v>4.47</v>
      </c>
      <c r="G49" s="22">
        <v>5</v>
      </c>
      <c r="H49" s="22">
        <v>0.88</v>
      </c>
      <c r="I49" s="22">
        <f t="shared" si="42"/>
        <v>5.88</v>
      </c>
      <c r="J49" s="14">
        <v>6.5</v>
      </c>
      <c r="K49" s="14">
        <v>0.23</v>
      </c>
      <c r="L49" s="14">
        <f t="shared" si="31"/>
        <v>6.73</v>
      </c>
      <c r="M49" s="14">
        <v>6.25</v>
      </c>
      <c r="N49" s="14">
        <v>0.24</v>
      </c>
      <c r="O49" s="14">
        <f t="shared" si="32"/>
        <v>6.49</v>
      </c>
      <c r="P49" s="14">
        <v>6.35</v>
      </c>
      <c r="Q49" s="14">
        <v>0.1</v>
      </c>
      <c r="R49" s="14">
        <f t="shared" si="33"/>
        <v>6.449999999999999</v>
      </c>
      <c r="S49" s="14">
        <v>6.35</v>
      </c>
      <c r="T49" s="14">
        <v>0.42</v>
      </c>
      <c r="U49" s="14">
        <f t="shared" si="34"/>
        <v>6.77</v>
      </c>
      <c r="V49" s="14">
        <v>6.35</v>
      </c>
      <c r="W49" s="14">
        <v>0.45</v>
      </c>
      <c r="X49" s="14">
        <f t="shared" si="35"/>
        <v>6.8</v>
      </c>
      <c r="Y49" s="13">
        <v>7.35</v>
      </c>
      <c r="Z49" s="14">
        <v>0.79</v>
      </c>
      <c r="AA49" s="60">
        <f t="shared" si="36"/>
        <v>8.14</v>
      </c>
      <c r="AB49" s="14">
        <v>7.35</v>
      </c>
      <c r="AC49" s="14">
        <v>0.62</v>
      </c>
      <c r="AD49" s="14">
        <f t="shared" si="37"/>
        <v>7.97</v>
      </c>
      <c r="AE49" s="13">
        <v>7.35</v>
      </c>
      <c r="AF49" s="14">
        <v>1.49</v>
      </c>
      <c r="AG49" s="60">
        <f t="shared" si="38"/>
        <v>8.84</v>
      </c>
      <c r="AH49" s="14">
        <v>7.15</v>
      </c>
      <c r="AI49" s="14">
        <v>0.3</v>
      </c>
      <c r="AJ49" s="60">
        <f t="shared" si="39"/>
        <v>7.45</v>
      </c>
      <c r="AK49" s="17">
        <v>7.15</v>
      </c>
      <c r="AL49" s="18">
        <v>0.1</v>
      </c>
      <c r="AM49" s="67">
        <f t="shared" si="40"/>
        <v>7.25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4.25" thickBot="1">
      <c r="A50" s="19"/>
      <c r="B50" s="20"/>
      <c r="C50" s="69" t="s">
        <v>78</v>
      </c>
      <c r="D50" s="79">
        <f>SUM(D38:D49)</f>
        <v>138.82999999999998</v>
      </c>
      <c r="E50" s="79">
        <f>SUM(E38:E49)+4.06</f>
        <v>18.74</v>
      </c>
      <c r="F50" s="80">
        <f t="shared" si="41"/>
        <v>157.57</v>
      </c>
      <c r="G50" s="79">
        <f>SUM(G38:G49)</f>
        <v>136.07999999999998</v>
      </c>
      <c r="H50" s="79">
        <f>SUM(H38:H49)+3.54</f>
        <v>16.28</v>
      </c>
      <c r="I50" s="80">
        <f t="shared" si="42"/>
        <v>152.35999999999999</v>
      </c>
      <c r="J50" s="72">
        <f>SUM(J38:J49)</f>
        <v>136.57999999999998</v>
      </c>
      <c r="K50" s="72">
        <f>SUM(K38:K49)</f>
        <v>23.74</v>
      </c>
      <c r="L50" s="73">
        <f t="shared" si="31"/>
        <v>160.32</v>
      </c>
      <c r="M50" s="72">
        <f>SUM(M38:M49)</f>
        <v>135.82999999999998</v>
      </c>
      <c r="N50" s="72">
        <f>SUM(N38:N49)+0.58</f>
        <v>28.009999999999998</v>
      </c>
      <c r="O50" s="73">
        <f t="shared" si="32"/>
        <v>163.83999999999997</v>
      </c>
      <c r="P50" s="72">
        <f>SUM(P38:P49)</f>
        <v>133.11</v>
      </c>
      <c r="Q50" s="72">
        <f>SUM(Q38:Q49)+0.01</f>
        <v>27.350000000000005</v>
      </c>
      <c r="R50" s="73">
        <f t="shared" si="33"/>
        <v>160.46</v>
      </c>
      <c r="S50" s="72">
        <f>SUM(S38:S49)</f>
        <v>136.48999999999998</v>
      </c>
      <c r="T50" s="72">
        <f>SUM(T38:T49)</f>
        <v>26.98</v>
      </c>
      <c r="U50" s="73">
        <f t="shared" si="34"/>
        <v>163.46999999999997</v>
      </c>
      <c r="V50" s="72">
        <f>SUM(V38:V49)</f>
        <v>138.23999999999998</v>
      </c>
      <c r="W50" s="72">
        <f>SUM(W38:W49)+0.25</f>
        <v>26.16</v>
      </c>
      <c r="X50" s="73">
        <f t="shared" si="35"/>
        <v>164.39999999999998</v>
      </c>
      <c r="Y50" s="74">
        <f>SUM(Y38:Y49)</f>
        <v>138.98999999999998</v>
      </c>
      <c r="Z50" s="72">
        <f>SUM(Z38:Z49)+0.22</f>
        <v>18.53</v>
      </c>
      <c r="AA50" s="75">
        <f t="shared" si="36"/>
        <v>157.51999999999998</v>
      </c>
      <c r="AB50" s="72">
        <f>SUM(AB38:AB49)</f>
        <v>143.23</v>
      </c>
      <c r="AC50" s="72">
        <v>33.22</v>
      </c>
      <c r="AD50" s="73">
        <f t="shared" si="37"/>
        <v>176.45</v>
      </c>
      <c r="AE50" s="74">
        <f>SUM(AE38:AE49)</f>
        <v>145.48</v>
      </c>
      <c r="AF50" s="72">
        <v>33.24</v>
      </c>
      <c r="AG50" s="75">
        <f t="shared" si="38"/>
        <v>178.72</v>
      </c>
      <c r="AH50" s="72">
        <f>SUM(AH38:AH49)</f>
        <v>148.98</v>
      </c>
      <c r="AI50" s="72">
        <v>16.92</v>
      </c>
      <c r="AJ50" s="75">
        <f t="shared" si="39"/>
        <v>165.89999999999998</v>
      </c>
      <c r="AK50" s="76">
        <f>SUM(AK38:AK49)</f>
        <v>152.58</v>
      </c>
      <c r="AL50" s="77">
        <v>37.92</v>
      </c>
      <c r="AM50" s="78">
        <f t="shared" si="40"/>
        <v>190.5</v>
      </c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6" customHeight="1">
      <c r="A51" s="86"/>
      <c r="B51" s="86"/>
      <c r="C51" s="87"/>
      <c r="D51" s="126"/>
      <c r="E51" s="126"/>
      <c r="F51" s="126"/>
      <c r="G51" s="126"/>
      <c r="H51" s="126"/>
      <c r="I51" s="126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82"/>
      <c r="Z51" s="82"/>
      <c r="AA51" s="127"/>
      <c r="AB51" s="82"/>
      <c r="AC51" s="82"/>
      <c r="AD51" s="127"/>
      <c r="AE51" s="82"/>
      <c r="AF51" s="82"/>
      <c r="AG51" s="127"/>
      <c r="AH51" s="82"/>
      <c r="AI51" s="82"/>
      <c r="AJ51" s="128"/>
      <c r="AK51" s="9"/>
      <c r="AL51" s="9"/>
      <c r="AM51" s="9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ht="15.75" thickBot="1">
      <c r="A52" s="118" t="s">
        <v>53</v>
      </c>
      <c r="B52" s="119"/>
      <c r="C52" s="40" t="s">
        <v>19</v>
      </c>
      <c r="D52" s="43">
        <v>24.5</v>
      </c>
      <c r="E52" s="43">
        <v>1.67</v>
      </c>
      <c r="F52" s="44">
        <f>D52+E52</f>
        <v>26.17</v>
      </c>
      <c r="G52" s="43">
        <v>25</v>
      </c>
      <c r="H52" s="43">
        <v>1.32</v>
      </c>
      <c r="I52" s="44">
        <f>G52+H52</f>
        <v>26.32</v>
      </c>
      <c r="J52" s="46">
        <v>24</v>
      </c>
      <c r="K52" s="46">
        <v>0.64</v>
      </c>
      <c r="L52" s="47">
        <f>J52+K52</f>
        <v>24.64</v>
      </c>
      <c r="M52" s="46">
        <v>24</v>
      </c>
      <c r="N52" s="46">
        <v>1.12</v>
      </c>
      <c r="O52" s="47">
        <f>M52+N52</f>
        <v>25.12</v>
      </c>
      <c r="P52" s="46">
        <v>24</v>
      </c>
      <c r="Q52" s="46">
        <v>1.21</v>
      </c>
      <c r="R52" s="47">
        <f>P52+Q52</f>
        <v>25.21</v>
      </c>
      <c r="S52" s="46">
        <v>24</v>
      </c>
      <c r="T52" s="46">
        <v>0.85</v>
      </c>
      <c r="U52" s="47">
        <f>S52+T52</f>
        <v>24.85</v>
      </c>
      <c r="V52" s="46">
        <v>24</v>
      </c>
      <c r="W52" s="46">
        <v>0.29</v>
      </c>
      <c r="X52" s="47">
        <f>V52+W52</f>
        <v>24.29</v>
      </c>
      <c r="Y52" s="45">
        <v>26.45</v>
      </c>
      <c r="Z52" s="46">
        <v>1.26</v>
      </c>
      <c r="AA52" s="48">
        <f>Y52+Z52</f>
        <v>27.71</v>
      </c>
      <c r="AB52" s="46">
        <v>29.2</v>
      </c>
      <c r="AC52" s="46">
        <v>0.81</v>
      </c>
      <c r="AD52" s="47">
        <f>AB52+AC52</f>
        <v>30.009999999999998</v>
      </c>
      <c r="AE52" s="45">
        <v>29.2</v>
      </c>
      <c r="AF52" s="46">
        <v>1.95</v>
      </c>
      <c r="AG52" s="48">
        <f>AE52+AF52</f>
        <v>31.15</v>
      </c>
      <c r="AH52" s="46">
        <v>28.7</v>
      </c>
      <c r="AI52" s="46">
        <v>3.68</v>
      </c>
      <c r="AJ52" s="48">
        <f>AI52+AH52</f>
        <v>32.38</v>
      </c>
      <c r="AK52" s="49">
        <v>29.7</v>
      </c>
      <c r="AL52" s="50">
        <v>4.37</v>
      </c>
      <c r="AM52" s="51">
        <f>AL52+AK52</f>
        <v>34.07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ht="6" customHeight="1">
      <c r="A53" s="129"/>
      <c r="B53" s="66"/>
      <c r="C53" s="21"/>
      <c r="D53" s="22"/>
      <c r="E53" s="22"/>
      <c r="F53" s="23"/>
      <c r="G53" s="22"/>
      <c r="H53" s="22"/>
      <c r="I53" s="23"/>
      <c r="J53" s="14"/>
      <c r="K53" s="14"/>
      <c r="L53" s="24"/>
      <c r="M53" s="14"/>
      <c r="N53" s="14"/>
      <c r="O53" s="24"/>
      <c r="P53" s="14"/>
      <c r="Q53" s="14"/>
      <c r="R53" s="24"/>
      <c r="S53" s="14"/>
      <c r="T53" s="14"/>
      <c r="U53" s="24"/>
      <c r="V53" s="14"/>
      <c r="W53" s="14"/>
      <c r="X53" s="24"/>
      <c r="Y53" s="14"/>
      <c r="Z53" s="14"/>
      <c r="AA53" s="24"/>
      <c r="AB53" s="14"/>
      <c r="AC53" s="14"/>
      <c r="AD53" s="24"/>
      <c r="AE53" s="14"/>
      <c r="AF53" s="14"/>
      <c r="AG53" s="24"/>
      <c r="AH53" s="14"/>
      <c r="AI53" s="14"/>
      <c r="AJ53" s="24"/>
      <c r="AK53" s="9"/>
      <c r="AL53" s="9"/>
      <c r="AM53" s="10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ht="15.75" thickBot="1">
      <c r="A54" s="118" t="s">
        <v>54</v>
      </c>
      <c r="B54" s="119"/>
      <c r="C54" s="40" t="s">
        <v>19</v>
      </c>
      <c r="D54" s="43"/>
      <c r="E54" s="43"/>
      <c r="F54" s="44"/>
      <c r="G54" s="43"/>
      <c r="H54" s="43"/>
      <c r="I54" s="44"/>
      <c r="J54" s="46"/>
      <c r="K54" s="46"/>
      <c r="L54" s="47"/>
      <c r="M54" s="46"/>
      <c r="N54" s="46"/>
      <c r="O54" s="47"/>
      <c r="P54" s="46"/>
      <c r="Q54" s="46"/>
      <c r="R54" s="47"/>
      <c r="S54" s="46"/>
      <c r="T54" s="46"/>
      <c r="U54" s="47"/>
      <c r="V54" s="46">
        <v>0</v>
      </c>
      <c r="W54" s="46">
        <v>0</v>
      </c>
      <c r="X54" s="47">
        <v>0</v>
      </c>
      <c r="Y54" s="45">
        <v>0</v>
      </c>
      <c r="Z54" s="46">
        <v>0</v>
      </c>
      <c r="AA54" s="48">
        <v>0</v>
      </c>
      <c r="AB54" s="46">
        <v>0</v>
      </c>
      <c r="AC54" s="46">
        <v>0</v>
      </c>
      <c r="AD54" s="47">
        <v>0</v>
      </c>
      <c r="AE54" s="45">
        <v>0</v>
      </c>
      <c r="AF54" s="46">
        <v>0</v>
      </c>
      <c r="AG54" s="48">
        <v>0</v>
      </c>
      <c r="AH54" s="46">
        <v>0</v>
      </c>
      <c r="AI54" s="46">
        <v>0</v>
      </c>
      <c r="AJ54" s="48">
        <v>0</v>
      </c>
      <c r="AK54" s="49">
        <v>10</v>
      </c>
      <c r="AL54" s="50">
        <v>0</v>
      </c>
      <c r="AM54" s="51">
        <v>10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1:52" s="28" customFormat="1" ht="6" customHeight="1">
      <c r="A55" s="86"/>
      <c r="B55" s="86"/>
      <c r="C55" s="87"/>
      <c r="D55" s="126"/>
      <c r="E55" s="126"/>
      <c r="F55" s="126"/>
      <c r="G55" s="126"/>
      <c r="H55" s="126"/>
      <c r="I55" s="126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81"/>
      <c r="Z55" s="82"/>
      <c r="AA55" s="127"/>
      <c r="AB55" s="81"/>
      <c r="AC55" s="82"/>
      <c r="AD55" s="127"/>
      <c r="AE55" s="81"/>
      <c r="AF55" s="82"/>
      <c r="AG55" s="127"/>
      <c r="AH55" s="81"/>
      <c r="AI55" s="82"/>
      <c r="AJ55" s="128"/>
      <c r="AK55" s="25"/>
      <c r="AL55" s="25"/>
      <c r="AM55" s="26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s="28" customFormat="1" ht="13.5" customHeight="1">
      <c r="A56" s="124" t="s">
        <v>55</v>
      </c>
      <c r="B56" s="122"/>
      <c r="C56" s="29" t="s">
        <v>56</v>
      </c>
      <c r="D56" s="30">
        <v>12</v>
      </c>
      <c r="E56" s="30">
        <v>0.06</v>
      </c>
      <c r="F56" s="30">
        <f aca="true" t="shared" si="43" ref="F56:F62">D56+E56</f>
        <v>12.06</v>
      </c>
      <c r="G56" s="30">
        <v>11</v>
      </c>
      <c r="H56" s="30">
        <v>0.06</v>
      </c>
      <c r="I56" s="30">
        <f aca="true" t="shared" si="44" ref="I56:I62">G56+H56</f>
        <v>11.06</v>
      </c>
      <c r="J56" s="16">
        <v>11</v>
      </c>
      <c r="K56" s="16">
        <v>0.74</v>
      </c>
      <c r="L56" s="16">
        <f aca="true" t="shared" si="45" ref="L56:L62">J56+K56</f>
        <v>11.74</v>
      </c>
      <c r="M56" s="16">
        <v>11</v>
      </c>
      <c r="N56" s="16">
        <v>0.71</v>
      </c>
      <c r="O56" s="16">
        <f aca="true" t="shared" si="46" ref="O56:O62">M56+N56</f>
        <v>11.71</v>
      </c>
      <c r="P56" s="16">
        <v>11</v>
      </c>
      <c r="Q56" s="16">
        <v>0.99</v>
      </c>
      <c r="R56" s="16">
        <f aca="true" t="shared" si="47" ref="R56:R62">P56+Q56</f>
        <v>11.99</v>
      </c>
      <c r="S56" s="16">
        <v>12</v>
      </c>
      <c r="T56" s="16">
        <v>0.27</v>
      </c>
      <c r="U56" s="16">
        <f aca="true" t="shared" si="48" ref="U56:U62">S56+T56</f>
        <v>12.27</v>
      </c>
      <c r="V56" s="16">
        <v>12</v>
      </c>
      <c r="W56" s="16">
        <v>0.06</v>
      </c>
      <c r="X56" s="16">
        <f aca="true" t="shared" si="49" ref="X56:X62">V56+W56</f>
        <v>12.06</v>
      </c>
      <c r="Y56" s="15">
        <v>12</v>
      </c>
      <c r="Z56" s="16">
        <v>0.1</v>
      </c>
      <c r="AA56" s="57">
        <f aca="true" t="shared" si="50" ref="AA56:AA62">Y56+Z56</f>
        <v>12.1</v>
      </c>
      <c r="AB56" s="16">
        <v>14</v>
      </c>
      <c r="AC56" s="16">
        <v>0.21</v>
      </c>
      <c r="AD56" s="16">
        <f aca="true" t="shared" si="51" ref="AD56:AD62">AB56+AC56</f>
        <v>14.21</v>
      </c>
      <c r="AE56" s="15">
        <v>15.4</v>
      </c>
      <c r="AF56" s="16">
        <v>0</v>
      </c>
      <c r="AG56" s="57">
        <f aca="true" t="shared" si="52" ref="AG56:AG62">AE56+AF56</f>
        <v>15.4</v>
      </c>
      <c r="AH56" s="16">
        <v>13.4</v>
      </c>
      <c r="AI56" s="16">
        <v>0.87</v>
      </c>
      <c r="AJ56" s="57">
        <f aca="true" t="shared" si="53" ref="AJ56:AJ62">AI56+AH56</f>
        <v>14.27</v>
      </c>
      <c r="AK56" s="63">
        <v>13.4</v>
      </c>
      <c r="AL56" s="64">
        <v>0.18</v>
      </c>
      <c r="AM56" s="65">
        <f aca="true" t="shared" si="54" ref="AM56:AM62">AL56+AK56</f>
        <v>13.58</v>
      </c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s="28" customFormat="1" ht="15" customHeight="1">
      <c r="A57" s="31"/>
      <c r="B57" s="66"/>
      <c r="C57" s="21" t="s">
        <v>57</v>
      </c>
      <c r="D57" s="22">
        <v>25.9</v>
      </c>
      <c r="E57" s="22">
        <v>1.21</v>
      </c>
      <c r="F57" s="22">
        <f t="shared" si="43"/>
        <v>27.11</v>
      </c>
      <c r="G57" s="22">
        <v>24.9</v>
      </c>
      <c r="H57" s="22">
        <v>1.05</v>
      </c>
      <c r="I57" s="22">
        <f t="shared" si="44"/>
        <v>25.95</v>
      </c>
      <c r="J57" s="14">
        <v>22.9</v>
      </c>
      <c r="K57" s="14">
        <v>0.99</v>
      </c>
      <c r="L57" s="14">
        <f t="shared" si="45"/>
        <v>23.889999999999997</v>
      </c>
      <c r="M57" s="14">
        <v>22.9</v>
      </c>
      <c r="N57" s="14">
        <v>1.55</v>
      </c>
      <c r="O57" s="14">
        <f t="shared" si="46"/>
        <v>24.45</v>
      </c>
      <c r="P57" s="14">
        <v>22.9</v>
      </c>
      <c r="Q57" s="14">
        <v>0.67</v>
      </c>
      <c r="R57" s="14">
        <f t="shared" si="47"/>
        <v>23.57</v>
      </c>
      <c r="S57" s="14">
        <v>23.9</v>
      </c>
      <c r="T57" s="14">
        <v>0.31</v>
      </c>
      <c r="U57" s="14">
        <f t="shared" si="48"/>
        <v>24.209999999999997</v>
      </c>
      <c r="V57" s="14">
        <v>24.1</v>
      </c>
      <c r="W57" s="14">
        <v>0.5</v>
      </c>
      <c r="X57" s="14">
        <f t="shared" si="49"/>
        <v>24.6</v>
      </c>
      <c r="Y57" s="13">
        <v>24.2</v>
      </c>
      <c r="Z57" s="14">
        <v>0.79</v>
      </c>
      <c r="AA57" s="60">
        <f t="shared" si="50"/>
        <v>24.99</v>
      </c>
      <c r="AB57" s="14">
        <v>27.2</v>
      </c>
      <c r="AC57" s="14">
        <v>1.11</v>
      </c>
      <c r="AD57" s="14">
        <f t="shared" si="51"/>
        <v>28.31</v>
      </c>
      <c r="AE57" s="13">
        <v>29.9</v>
      </c>
      <c r="AF57" s="14">
        <v>1.1</v>
      </c>
      <c r="AG57" s="60">
        <f t="shared" si="52"/>
        <v>31</v>
      </c>
      <c r="AH57" s="14">
        <v>25.8</v>
      </c>
      <c r="AI57" s="14">
        <v>2.02</v>
      </c>
      <c r="AJ57" s="60">
        <f t="shared" si="53"/>
        <v>27.82</v>
      </c>
      <c r="AK57" s="17">
        <v>25.3</v>
      </c>
      <c r="AL57" s="18">
        <v>1.01</v>
      </c>
      <c r="AM57" s="67">
        <f t="shared" si="54"/>
        <v>26.310000000000002</v>
      </c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s="28" customFormat="1" ht="13.5" customHeight="1">
      <c r="A58" s="31"/>
      <c r="B58" s="66"/>
      <c r="C58" s="21" t="s">
        <v>58</v>
      </c>
      <c r="D58" s="22">
        <v>21</v>
      </c>
      <c r="E58" s="22">
        <v>0</v>
      </c>
      <c r="F58" s="22">
        <f t="shared" si="43"/>
        <v>21</v>
      </c>
      <c r="G58" s="22">
        <v>20</v>
      </c>
      <c r="H58" s="22">
        <v>0</v>
      </c>
      <c r="I58" s="22">
        <f t="shared" si="44"/>
        <v>20</v>
      </c>
      <c r="J58" s="14">
        <v>20</v>
      </c>
      <c r="K58" s="14">
        <v>0.83</v>
      </c>
      <c r="L58" s="14">
        <f t="shared" si="45"/>
        <v>20.83</v>
      </c>
      <c r="M58" s="14">
        <v>19</v>
      </c>
      <c r="N58" s="14">
        <v>1.02</v>
      </c>
      <c r="O58" s="14">
        <f t="shared" si="46"/>
        <v>20.02</v>
      </c>
      <c r="P58" s="14">
        <v>19</v>
      </c>
      <c r="Q58" s="14">
        <v>1.47</v>
      </c>
      <c r="R58" s="14">
        <f t="shared" si="47"/>
        <v>20.47</v>
      </c>
      <c r="S58" s="14">
        <v>18</v>
      </c>
      <c r="T58" s="14">
        <v>1.7</v>
      </c>
      <c r="U58" s="14">
        <f t="shared" si="48"/>
        <v>19.7</v>
      </c>
      <c r="V58" s="14">
        <v>18</v>
      </c>
      <c r="W58" s="14">
        <v>2.28</v>
      </c>
      <c r="X58" s="14">
        <f t="shared" si="49"/>
        <v>20.28</v>
      </c>
      <c r="Y58" s="13">
        <v>19</v>
      </c>
      <c r="Z58" s="14">
        <v>0.97</v>
      </c>
      <c r="AA58" s="60">
        <f t="shared" si="50"/>
        <v>19.97</v>
      </c>
      <c r="AB58" s="14">
        <v>19</v>
      </c>
      <c r="AC58" s="14">
        <v>1.16</v>
      </c>
      <c r="AD58" s="14">
        <f t="shared" si="51"/>
        <v>20.16</v>
      </c>
      <c r="AE58" s="13">
        <v>20</v>
      </c>
      <c r="AF58" s="14">
        <v>1.24</v>
      </c>
      <c r="AG58" s="60">
        <f t="shared" si="52"/>
        <v>21.24</v>
      </c>
      <c r="AH58" s="14">
        <v>18</v>
      </c>
      <c r="AI58" s="14">
        <v>0.51</v>
      </c>
      <c r="AJ58" s="60">
        <f t="shared" si="53"/>
        <v>18.51</v>
      </c>
      <c r="AK58" s="17">
        <v>18</v>
      </c>
      <c r="AL58" s="18">
        <v>0.29</v>
      </c>
      <c r="AM58" s="67">
        <f t="shared" si="54"/>
        <v>18.29</v>
      </c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3.5">
      <c r="A59" s="31"/>
      <c r="B59" s="66"/>
      <c r="C59" s="21" t="s">
        <v>59</v>
      </c>
      <c r="D59" s="22">
        <v>10.6</v>
      </c>
      <c r="E59" s="22">
        <v>0.08</v>
      </c>
      <c r="F59" s="22">
        <f t="shared" si="43"/>
        <v>10.68</v>
      </c>
      <c r="G59" s="22">
        <v>12.6</v>
      </c>
      <c r="H59" s="22">
        <v>0.08</v>
      </c>
      <c r="I59" s="22">
        <f t="shared" si="44"/>
        <v>12.68</v>
      </c>
      <c r="J59" s="14">
        <v>13.6</v>
      </c>
      <c r="K59" s="14">
        <v>0.63</v>
      </c>
      <c r="L59" s="14">
        <f t="shared" si="45"/>
        <v>14.23</v>
      </c>
      <c r="M59" s="14">
        <v>13.6</v>
      </c>
      <c r="N59" s="14">
        <v>4.19</v>
      </c>
      <c r="O59" s="14">
        <f t="shared" si="46"/>
        <v>17.79</v>
      </c>
      <c r="P59" s="14">
        <v>13.2</v>
      </c>
      <c r="Q59" s="14">
        <v>2.35</v>
      </c>
      <c r="R59" s="14">
        <f t="shared" si="47"/>
        <v>15.549999999999999</v>
      </c>
      <c r="S59" s="14">
        <v>13.2</v>
      </c>
      <c r="T59" s="14">
        <v>2.45</v>
      </c>
      <c r="U59" s="14">
        <f t="shared" si="48"/>
        <v>15.649999999999999</v>
      </c>
      <c r="V59" s="14">
        <v>13</v>
      </c>
      <c r="W59" s="14">
        <v>2.25</v>
      </c>
      <c r="X59" s="14">
        <f t="shared" si="49"/>
        <v>15.25</v>
      </c>
      <c r="Y59" s="13">
        <v>13.9</v>
      </c>
      <c r="Z59" s="14">
        <v>1.13</v>
      </c>
      <c r="AA59" s="60">
        <f t="shared" si="50"/>
        <v>15.030000000000001</v>
      </c>
      <c r="AB59" s="14">
        <v>14.9</v>
      </c>
      <c r="AC59" s="14">
        <v>1.67</v>
      </c>
      <c r="AD59" s="14">
        <f t="shared" si="51"/>
        <v>16.57</v>
      </c>
      <c r="AE59" s="13">
        <v>16.3</v>
      </c>
      <c r="AF59" s="14">
        <v>1.95</v>
      </c>
      <c r="AG59" s="60">
        <f t="shared" si="52"/>
        <v>18.25</v>
      </c>
      <c r="AH59" s="14">
        <v>16.9</v>
      </c>
      <c r="AI59" s="14">
        <v>2.23</v>
      </c>
      <c r="AJ59" s="60">
        <f t="shared" si="53"/>
        <v>19.13</v>
      </c>
      <c r="AK59" s="17">
        <v>15.9</v>
      </c>
      <c r="AL59" s="18">
        <v>0.39</v>
      </c>
      <c r="AM59" s="67">
        <f t="shared" si="54"/>
        <v>16.29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1:52" ht="13.5">
      <c r="A60" s="31"/>
      <c r="B60" s="66"/>
      <c r="C60" s="21" t="s">
        <v>60</v>
      </c>
      <c r="D60" s="22">
        <v>28</v>
      </c>
      <c r="E60" s="22">
        <v>1.37</v>
      </c>
      <c r="F60" s="22">
        <f t="shared" si="43"/>
        <v>29.37</v>
      </c>
      <c r="G60" s="22">
        <v>27</v>
      </c>
      <c r="H60" s="22">
        <v>0.79</v>
      </c>
      <c r="I60" s="22">
        <f t="shared" si="44"/>
        <v>27.79</v>
      </c>
      <c r="J60" s="14">
        <v>26</v>
      </c>
      <c r="K60" s="14">
        <v>3.16</v>
      </c>
      <c r="L60" s="14">
        <f t="shared" si="45"/>
        <v>29.16</v>
      </c>
      <c r="M60" s="14">
        <v>26</v>
      </c>
      <c r="N60" s="14">
        <v>1.67</v>
      </c>
      <c r="O60" s="14">
        <f t="shared" si="46"/>
        <v>27.67</v>
      </c>
      <c r="P60" s="14">
        <v>26</v>
      </c>
      <c r="Q60" s="14">
        <v>3.64</v>
      </c>
      <c r="R60" s="14">
        <f t="shared" si="47"/>
        <v>29.64</v>
      </c>
      <c r="S60" s="14">
        <v>26</v>
      </c>
      <c r="T60" s="14">
        <v>3.6</v>
      </c>
      <c r="U60" s="14">
        <f t="shared" si="48"/>
        <v>29.6</v>
      </c>
      <c r="V60" s="14">
        <v>26</v>
      </c>
      <c r="W60" s="14">
        <v>4.53</v>
      </c>
      <c r="X60" s="14">
        <f t="shared" si="49"/>
        <v>30.53</v>
      </c>
      <c r="Y60" s="13">
        <v>26</v>
      </c>
      <c r="Z60" s="14">
        <v>4.68</v>
      </c>
      <c r="AA60" s="60">
        <f t="shared" si="50"/>
        <v>30.68</v>
      </c>
      <c r="AB60" s="14">
        <v>27</v>
      </c>
      <c r="AC60" s="14">
        <v>4.91</v>
      </c>
      <c r="AD60" s="14">
        <f t="shared" si="51"/>
        <v>31.91</v>
      </c>
      <c r="AE60" s="13">
        <v>30</v>
      </c>
      <c r="AF60" s="14">
        <v>4.28</v>
      </c>
      <c r="AG60" s="60">
        <f t="shared" si="52"/>
        <v>34.28</v>
      </c>
      <c r="AH60" s="14">
        <v>29</v>
      </c>
      <c r="AI60" s="14">
        <v>3.4</v>
      </c>
      <c r="AJ60" s="60">
        <f t="shared" si="53"/>
        <v>32.4</v>
      </c>
      <c r="AK60" s="17">
        <v>29</v>
      </c>
      <c r="AL60" s="18">
        <v>3.05</v>
      </c>
      <c r="AM60" s="67">
        <f t="shared" si="54"/>
        <v>32.05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ht="13.5">
      <c r="A61" s="31"/>
      <c r="B61" s="66"/>
      <c r="C61" s="21" t="s">
        <v>61</v>
      </c>
      <c r="D61" s="22">
        <v>24</v>
      </c>
      <c r="E61" s="22">
        <v>0.79</v>
      </c>
      <c r="F61" s="22">
        <f t="shared" si="43"/>
        <v>24.79</v>
      </c>
      <c r="G61" s="22">
        <v>23</v>
      </c>
      <c r="H61" s="22">
        <v>0.87</v>
      </c>
      <c r="I61" s="22">
        <f t="shared" si="44"/>
        <v>23.87</v>
      </c>
      <c r="J61" s="14">
        <v>21</v>
      </c>
      <c r="K61" s="14">
        <v>1.02</v>
      </c>
      <c r="L61" s="14">
        <f t="shared" si="45"/>
        <v>22.02</v>
      </c>
      <c r="M61" s="14">
        <v>21</v>
      </c>
      <c r="N61" s="14">
        <v>1.41</v>
      </c>
      <c r="O61" s="14">
        <f t="shared" si="46"/>
        <v>22.41</v>
      </c>
      <c r="P61" s="14">
        <v>21.4</v>
      </c>
      <c r="Q61" s="14">
        <v>2.02</v>
      </c>
      <c r="R61" s="14">
        <f t="shared" si="47"/>
        <v>23.419999999999998</v>
      </c>
      <c r="S61" s="14">
        <v>20.4</v>
      </c>
      <c r="T61" s="14">
        <v>2.07</v>
      </c>
      <c r="U61" s="14">
        <f t="shared" si="48"/>
        <v>22.47</v>
      </c>
      <c r="V61" s="14">
        <v>16.9</v>
      </c>
      <c r="W61" s="14">
        <v>1.8</v>
      </c>
      <c r="X61" s="14">
        <f t="shared" si="49"/>
        <v>18.7</v>
      </c>
      <c r="Y61" s="13">
        <v>16.9</v>
      </c>
      <c r="Z61" s="14">
        <v>0.85</v>
      </c>
      <c r="AA61" s="60">
        <f t="shared" si="50"/>
        <v>17.75</v>
      </c>
      <c r="AB61" s="14">
        <v>17.4</v>
      </c>
      <c r="AC61" s="14">
        <v>3.26</v>
      </c>
      <c r="AD61" s="14">
        <f t="shared" si="51"/>
        <v>20.659999999999997</v>
      </c>
      <c r="AE61" s="13">
        <v>18.4</v>
      </c>
      <c r="AF61" s="14">
        <v>3.1</v>
      </c>
      <c r="AG61" s="60">
        <f t="shared" si="52"/>
        <v>21.5</v>
      </c>
      <c r="AH61" s="14">
        <v>19.4</v>
      </c>
      <c r="AI61" s="14">
        <v>1.05</v>
      </c>
      <c r="AJ61" s="60">
        <f t="shared" si="53"/>
        <v>20.45</v>
      </c>
      <c r="AK61" s="17">
        <v>20.4</v>
      </c>
      <c r="AL61" s="18">
        <v>1.24</v>
      </c>
      <c r="AM61" s="67">
        <f t="shared" si="54"/>
        <v>21.639999999999997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ht="14.25" thickBot="1">
      <c r="A62" s="4"/>
      <c r="B62" s="5"/>
      <c r="C62" s="69" t="s">
        <v>78</v>
      </c>
      <c r="D62" s="79">
        <f>SUM(D56:D61)</f>
        <v>121.5</v>
      </c>
      <c r="E62" s="79">
        <f>SUM(E56:E61)+0.33</f>
        <v>3.8400000000000003</v>
      </c>
      <c r="F62" s="80">
        <f t="shared" si="43"/>
        <v>125.34</v>
      </c>
      <c r="G62" s="79">
        <f>SUM(G56:G61)</f>
        <v>118.5</v>
      </c>
      <c r="H62" s="79">
        <f>SUM(H56:H61)+0.32</f>
        <v>3.17</v>
      </c>
      <c r="I62" s="80">
        <f t="shared" si="44"/>
        <v>121.67</v>
      </c>
      <c r="J62" s="72">
        <f>SUM(J56:J61)</f>
        <v>114.5</v>
      </c>
      <c r="K62" s="72">
        <f>SUM(K56:K61)</f>
        <v>7.369999999999999</v>
      </c>
      <c r="L62" s="73">
        <f t="shared" si="45"/>
        <v>121.87</v>
      </c>
      <c r="M62" s="72">
        <f>SUM(M56:M61)</f>
        <v>113.5</v>
      </c>
      <c r="N62" s="72">
        <f>SUM(N56:N61)</f>
        <v>10.55</v>
      </c>
      <c r="O62" s="73">
        <f t="shared" si="46"/>
        <v>124.05</v>
      </c>
      <c r="P62" s="72">
        <f>SUM(P56:P61)</f>
        <v>113.5</v>
      </c>
      <c r="Q62" s="72">
        <f>SUM(Q56:Q61)</f>
        <v>11.14</v>
      </c>
      <c r="R62" s="73">
        <f t="shared" si="47"/>
        <v>124.64</v>
      </c>
      <c r="S62" s="72">
        <f>SUM(S56:S61)</f>
        <v>113.5</v>
      </c>
      <c r="T62" s="72">
        <f>SUM(T56:T61)</f>
        <v>10.4</v>
      </c>
      <c r="U62" s="73">
        <f t="shared" si="48"/>
        <v>123.9</v>
      </c>
      <c r="V62" s="72">
        <f>SUM(V56:V61)</f>
        <v>110</v>
      </c>
      <c r="W62" s="72">
        <f>SUM(W56:W61)</f>
        <v>11.420000000000002</v>
      </c>
      <c r="X62" s="73">
        <f t="shared" si="49"/>
        <v>121.42</v>
      </c>
      <c r="Y62" s="74">
        <f>SUM(Y56:Y61)</f>
        <v>112</v>
      </c>
      <c r="Z62" s="72">
        <f>SUM(Z56:Z61)+2.91</f>
        <v>11.43</v>
      </c>
      <c r="AA62" s="75">
        <f t="shared" si="50"/>
        <v>123.43</v>
      </c>
      <c r="AB62" s="72">
        <f>SUM(AB56:AB61)</f>
        <v>119.5</v>
      </c>
      <c r="AC62" s="72">
        <f>SUM(AC56:AC61)</f>
        <v>12.32</v>
      </c>
      <c r="AD62" s="73">
        <f t="shared" si="51"/>
        <v>131.82</v>
      </c>
      <c r="AE62" s="74">
        <f>SUM(AE56:AE61)</f>
        <v>130</v>
      </c>
      <c r="AF62" s="72">
        <f>SUM(AF56:AF61)</f>
        <v>11.67</v>
      </c>
      <c r="AG62" s="75">
        <f t="shared" si="52"/>
        <v>141.67</v>
      </c>
      <c r="AH62" s="72">
        <f>SUM(AH56:AH61)</f>
        <v>122.5</v>
      </c>
      <c r="AI62" s="72">
        <v>10.33</v>
      </c>
      <c r="AJ62" s="75">
        <f t="shared" si="53"/>
        <v>132.83</v>
      </c>
      <c r="AK62" s="76">
        <f>SUM(AK56:AK61)</f>
        <v>122</v>
      </c>
      <c r="AL62" s="77">
        <f>SUM(AL56:AL61)</f>
        <v>6.16</v>
      </c>
      <c r="AM62" s="78">
        <f t="shared" si="54"/>
        <v>128.16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4:52" ht="6" customHeight="1">
      <c r="D63" s="130"/>
      <c r="E63" s="130"/>
      <c r="F63" s="130"/>
      <c r="G63" s="130"/>
      <c r="H63" s="130"/>
      <c r="I63" s="13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82"/>
      <c r="Z63" s="82"/>
      <c r="AA63" s="120"/>
      <c r="AB63" s="82"/>
      <c r="AC63" s="82"/>
      <c r="AD63" s="120"/>
      <c r="AE63" s="82"/>
      <c r="AF63" s="82"/>
      <c r="AG63" s="120"/>
      <c r="AH63" s="82"/>
      <c r="AI63" s="82"/>
      <c r="AJ63" s="117"/>
      <c r="AK63" s="9"/>
      <c r="AL63" s="9"/>
      <c r="AM63" s="9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ht="15">
      <c r="A64" s="124" t="s">
        <v>62</v>
      </c>
      <c r="B64" s="122"/>
      <c r="C64" s="29" t="s">
        <v>63</v>
      </c>
      <c r="D64" s="30">
        <v>12</v>
      </c>
      <c r="E64" s="30">
        <v>0.46</v>
      </c>
      <c r="F64" s="30">
        <f aca="true" t="shared" si="55" ref="F64:F72">D64+E64</f>
        <v>12.46</v>
      </c>
      <c r="G64" s="30">
        <v>12</v>
      </c>
      <c r="H64" s="30">
        <v>0.48</v>
      </c>
      <c r="I64" s="30">
        <f aca="true" t="shared" si="56" ref="I64:I72">G64+H64</f>
        <v>12.48</v>
      </c>
      <c r="J64" s="16">
        <v>12</v>
      </c>
      <c r="K64" s="16">
        <v>0.92</v>
      </c>
      <c r="L64" s="16">
        <f aca="true" t="shared" si="57" ref="L64:L72">J64+K64</f>
        <v>12.92</v>
      </c>
      <c r="M64" s="16">
        <v>12</v>
      </c>
      <c r="N64" s="16">
        <v>1.2</v>
      </c>
      <c r="O64" s="16">
        <f aca="true" t="shared" si="58" ref="O64:O72">M64+N64</f>
        <v>13.2</v>
      </c>
      <c r="P64" s="16">
        <v>11</v>
      </c>
      <c r="Q64" s="16">
        <v>1.61</v>
      </c>
      <c r="R64" s="16">
        <f aca="true" t="shared" si="59" ref="R64:R72">P64+Q64</f>
        <v>12.61</v>
      </c>
      <c r="S64" s="16">
        <v>11</v>
      </c>
      <c r="T64" s="16">
        <v>2.88</v>
      </c>
      <c r="U64" s="16">
        <f aca="true" t="shared" si="60" ref="U64:U72">S64+T64</f>
        <v>13.879999999999999</v>
      </c>
      <c r="V64" s="16">
        <v>11</v>
      </c>
      <c r="W64" s="16">
        <v>2.24</v>
      </c>
      <c r="X64" s="16">
        <f aca="true" t="shared" si="61" ref="X64:X72">V64+W64</f>
        <v>13.24</v>
      </c>
      <c r="Y64" s="15">
        <v>11</v>
      </c>
      <c r="Z64" s="16">
        <v>1.64</v>
      </c>
      <c r="AA64" s="57">
        <f aca="true" t="shared" si="62" ref="AA64:AA72">Y64+Z64</f>
        <v>12.64</v>
      </c>
      <c r="AB64" s="16">
        <v>11.25</v>
      </c>
      <c r="AC64" s="16">
        <v>3.22</v>
      </c>
      <c r="AD64" s="16">
        <f aca="true" t="shared" si="63" ref="AD64:AD72">AB64+AC64</f>
        <v>14.47</v>
      </c>
      <c r="AE64" s="15">
        <v>13</v>
      </c>
      <c r="AF64" s="16">
        <v>2.95</v>
      </c>
      <c r="AG64" s="57">
        <f aca="true" t="shared" si="64" ref="AG64:AG72">AE64+AF64</f>
        <v>15.95</v>
      </c>
      <c r="AH64" s="16">
        <v>13.75</v>
      </c>
      <c r="AI64" s="16">
        <v>3.33</v>
      </c>
      <c r="AJ64" s="57">
        <f aca="true" t="shared" si="65" ref="AJ64:AJ72">AI64+AH64</f>
        <v>17.08</v>
      </c>
      <c r="AK64" s="63">
        <v>15</v>
      </c>
      <c r="AL64" s="64">
        <v>2.16</v>
      </c>
      <c r="AM64" s="65">
        <f aca="true" t="shared" si="66" ref="AM64:AM72">AL64+AK64</f>
        <v>17.16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s="12" customFormat="1" ht="15" hidden="1">
      <c r="A65" s="31"/>
      <c r="B65" s="66"/>
      <c r="C65" s="21" t="s">
        <v>83</v>
      </c>
      <c r="D65" s="22">
        <v>29</v>
      </c>
      <c r="E65" s="22">
        <v>2.31</v>
      </c>
      <c r="F65" s="22">
        <f t="shared" si="55"/>
        <v>31.31</v>
      </c>
      <c r="G65" s="68">
        <v>0</v>
      </c>
      <c r="H65" s="68">
        <v>0</v>
      </c>
      <c r="I65" s="68">
        <f t="shared" si="56"/>
        <v>0</v>
      </c>
      <c r="J65" s="14">
        <v>0</v>
      </c>
      <c r="K65" s="14">
        <v>0</v>
      </c>
      <c r="L65" s="14">
        <f t="shared" si="57"/>
        <v>0</v>
      </c>
      <c r="M65" s="14">
        <v>0</v>
      </c>
      <c r="N65" s="14">
        <v>0</v>
      </c>
      <c r="O65" s="14">
        <f t="shared" si="58"/>
        <v>0</v>
      </c>
      <c r="P65" s="14">
        <v>0</v>
      </c>
      <c r="Q65" s="14">
        <v>0</v>
      </c>
      <c r="R65" s="14">
        <f t="shared" si="59"/>
        <v>0</v>
      </c>
      <c r="S65" s="14">
        <v>0</v>
      </c>
      <c r="T65" s="14">
        <v>0</v>
      </c>
      <c r="U65" s="14">
        <f t="shared" si="60"/>
        <v>0</v>
      </c>
      <c r="V65" s="14">
        <v>0</v>
      </c>
      <c r="W65" s="14">
        <v>0</v>
      </c>
      <c r="X65" s="14">
        <f t="shared" si="61"/>
        <v>0</v>
      </c>
      <c r="Y65" s="13">
        <v>0</v>
      </c>
      <c r="Z65" s="14">
        <v>0</v>
      </c>
      <c r="AA65" s="60">
        <f t="shared" si="62"/>
        <v>0</v>
      </c>
      <c r="AB65" s="14"/>
      <c r="AC65" s="14"/>
      <c r="AD65" s="14">
        <f t="shared" si="63"/>
        <v>0</v>
      </c>
      <c r="AE65" s="13"/>
      <c r="AF65" s="14"/>
      <c r="AG65" s="60">
        <f t="shared" si="64"/>
        <v>0</v>
      </c>
      <c r="AH65" s="14"/>
      <c r="AI65" s="14"/>
      <c r="AJ65" s="60">
        <f t="shared" si="65"/>
        <v>0</v>
      </c>
      <c r="AK65" s="17"/>
      <c r="AL65" s="18"/>
      <c r="AM65" s="67">
        <f t="shared" si="66"/>
        <v>0</v>
      </c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3.5" customHeight="1">
      <c r="A66" s="31"/>
      <c r="B66" s="66"/>
      <c r="C66" s="21" t="s">
        <v>64</v>
      </c>
      <c r="D66" s="22">
        <v>20</v>
      </c>
      <c r="E66" s="22">
        <v>1.7</v>
      </c>
      <c r="F66" s="22">
        <f t="shared" si="55"/>
        <v>21.7</v>
      </c>
      <c r="G66" s="22">
        <v>20</v>
      </c>
      <c r="H66" s="22">
        <v>1.19</v>
      </c>
      <c r="I66" s="22">
        <f t="shared" si="56"/>
        <v>21.19</v>
      </c>
      <c r="J66" s="14">
        <v>20</v>
      </c>
      <c r="K66" s="14">
        <v>3.81</v>
      </c>
      <c r="L66" s="14">
        <f t="shared" si="57"/>
        <v>23.81</v>
      </c>
      <c r="M66" s="14">
        <v>20</v>
      </c>
      <c r="N66" s="14">
        <v>2.2</v>
      </c>
      <c r="O66" s="14">
        <f t="shared" si="58"/>
        <v>22.2</v>
      </c>
      <c r="P66" s="14">
        <v>20</v>
      </c>
      <c r="Q66" s="14">
        <v>2.27</v>
      </c>
      <c r="R66" s="14">
        <f t="shared" si="59"/>
        <v>22.27</v>
      </c>
      <c r="S66" s="14">
        <v>21</v>
      </c>
      <c r="T66" s="14">
        <v>2</v>
      </c>
      <c r="U66" s="14">
        <f t="shared" si="60"/>
        <v>23</v>
      </c>
      <c r="V66" s="14">
        <v>21</v>
      </c>
      <c r="W66" s="14">
        <v>2.02</v>
      </c>
      <c r="X66" s="14">
        <f t="shared" si="61"/>
        <v>23.02</v>
      </c>
      <c r="Y66" s="13">
        <v>21</v>
      </c>
      <c r="Z66" s="14">
        <v>1.06</v>
      </c>
      <c r="AA66" s="60">
        <f t="shared" si="62"/>
        <v>22.06</v>
      </c>
      <c r="AB66" s="14">
        <v>22</v>
      </c>
      <c r="AC66" s="14">
        <v>1.85</v>
      </c>
      <c r="AD66" s="14">
        <f t="shared" si="63"/>
        <v>23.85</v>
      </c>
      <c r="AE66" s="13">
        <v>22</v>
      </c>
      <c r="AF66" s="14">
        <v>2.49</v>
      </c>
      <c r="AG66" s="60">
        <f t="shared" si="64"/>
        <v>24.490000000000002</v>
      </c>
      <c r="AH66" s="14">
        <v>22</v>
      </c>
      <c r="AI66" s="14">
        <v>2.25</v>
      </c>
      <c r="AJ66" s="60">
        <f t="shared" si="65"/>
        <v>24.25</v>
      </c>
      <c r="AK66" s="17">
        <v>22</v>
      </c>
      <c r="AL66" s="18">
        <v>2.88</v>
      </c>
      <c r="AM66" s="67">
        <f t="shared" si="66"/>
        <v>24.88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ht="13.5">
      <c r="A67" s="31"/>
      <c r="B67" s="66"/>
      <c r="C67" s="21" t="s">
        <v>65</v>
      </c>
      <c r="D67" s="22">
        <v>3</v>
      </c>
      <c r="E67" s="22">
        <v>0.45</v>
      </c>
      <c r="F67" s="22">
        <f t="shared" si="55"/>
        <v>3.45</v>
      </c>
      <c r="G67" s="22">
        <v>3.75</v>
      </c>
      <c r="H67" s="22">
        <v>0.81</v>
      </c>
      <c r="I67" s="22">
        <f t="shared" si="56"/>
        <v>4.5600000000000005</v>
      </c>
      <c r="J67" s="14">
        <v>3.75</v>
      </c>
      <c r="K67" s="14">
        <v>1.19</v>
      </c>
      <c r="L67" s="14">
        <f t="shared" si="57"/>
        <v>4.9399999999999995</v>
      </c>
      <c r="M67" s="14">
        <v>3.75</v>
      </c>
      <c r="N67" s="14">
        <v>1.49</v>
      </c>
      <c r="O67" s="14">
        <f t="shared" si="58"/>
        <v>5.24</v>
      </c>
      <c r="P67" s="14">
        <v>3.75</v>
      </c>
      <c r="Q67" s="14">
        <v>1.68</v>
      </c>
      <c r="R67" s="14">
        <f t="shared" si="59"/>
        <v>5.43</v>
      </c>
      <c r="S67" s="14">
        <v>3.75</v>
      </c>
      <c r="T67" s="14">
        <v>1.4</v>
      </c>
      <c r="U67" s="14">
        <f t="shared" si="60"/>
        <v>5.15</v>
      </c>
      <c r="V67" s="14">
        <v>4.75</v>
      </c>
      <c r="W67" s="14">
        <v>1.75</v>
      </c>
      <c r="X67" s="14">
        <f t="shared" si="61"/>
        <v>6.5</v>
      </c>
      <c r="Y67" s="13">
        <v>4.75</v>
      </c>
      <c r="Z67" s="14">
        <v>1.54</v>
      </c>
      <c r="AA67" s="60">
        <f t="shared" si="62"/>
        <v>6.29</v>
      </c>
      <c r="AB67" s="14">
        <v>4.75</v>
      </c>
      <c r="AC67" s="14">
        <v>1.19</v>
      </c>
      <c r="AD67" s="14">
        <f t="shared" si="63"/>
        <v>5.9399999999999995</v>
      </c>
      <c r="AE67" s="13">
        <v>4.75</v>
      </c>
      <c r="AF67" s="14">
        <v>1.65</v>
      </c>
      <c r="AG67" s="60">
        <f t="shared" si="64"/>
        <v>6.4</v>
      </c>
      <c r="AH67" s="14">
        <v>4.75</v>
      </c>
      <c r="AI67" s="14">
        <v>2.6</v>
      </c>
      <c r="AJ67" s="60">
        <f t="shared" si="65"/>
        <v>7.35</v>
      </c>
      <c r="AK67" s="17">
        <v>5.75</v>
      </c>
      <c r="AL67" s="18">
        <v>1.41</v>
      </c>
      <c r="AM67" s="67">
        <f t="shared" si="66"/>
        <v>7.16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5" customHeight="1">
      <c r="A68" s="31"/>
      <c r="B68" s="66"/>
      <c r="C68" s="21" t="s">
        <v>66</v>
      </c>
      <c r="D68" s="22">
        <v>16</v>
      </c>
      <c r="E68" s="22">
        <v>1.95</v>
      </c>
      <c r="F68" s="22">
        <f t="shared" si="55"/>
        <v>17.95</v>
      </c>
      <c r="G68" s="22">
        <v>16</v>
      </c>
      <c r="H68" s="22">
        <v>1.26</v>
      </c>
      <c r="I68" s="22">
        <f t="shared" si="56"/>
        <v>17.26</v>
      </c>
      <c r="J68" s="14">
        <v>16.5</v>
      </c>
      <c r="K68" s="14">
        <v>1.32</v>
      </c>
      <c r="L68" s="14">
        <f t="shared" si="57"/>
        <v>17.82</v>
      </c>
      <c r="M68" s="14">
        <v>16.5</v>
      </c>
      <c r="N68" s="14">
        <v>1.68</v>
      </c>
      <c r="O68" s="14">
        <f t="shared" si="58"/>
        <v>18.18</v>
      </c>
      <c r="P68" s="14">
        <v>18.25</v>
      </c>
      <c r="Q68" s="14">
        <v>1.62</v>
      </c>
      <c r="R68" s="14">
        <f t="shared" si="59"/>
        <v>19.87</v>
      </c>
      <c r="S68" s="14">
        <v>17.25</v>
      </c>
      <c r="T68" s="14">
        <v>2.4</v>
      </c>
      <c r="U68" s="14">
        <f t="shared" si="60"/>
        <v>19.65</v>
      </c>
      <c r="V68" s="14">
        <v>19.25</v>
      </c>
      <c r="W68" s="14">
        <v>2.57</v>
      </c>
      <c r="X68" s="14">
        <f t="shared" si="61"/>
        <v>21.82</v>
      </c>
      <c r="Y68" s="13">
        <v>19.25</v>
      </c>
      <c r="Z68" s="14">
        <v>2.32</v>
      </c>
      <c r="AA68" s="60">
        <f t="shared" si="62"/>
        <v>21.57</v>
      </c>
      <c r="AB68" s="14">
        <v>18.25</v>
      </c>
      <c r="AC68" s="14">
        <v>2.67</v>
      </c>
      <c r="AD68" s="14">
        <f t="shared" si="63"/>
        <v>20.92</v>
      </c>
      <c r="AE68" s="13">
        <v>19.25</v>
      </c>
      <c r="AF68" s="14">
        <v>2.73</v>
      </c>
      <c r="AG68" s="60">
        <f t="shared" si="64"/>
        <v>21.98</v>
      </c>
      <c r="AH68" s="14">
        <v>20.25</v>
      </c>
      <c r="AI68" s="14">
        <v>2.88</v>
      </c>
      <c r="AJ68" s="60">
        <f t="shared" si="65"/>
        <v>23.13</v>
      </c>
      <c r="AK68" s="17">
        <v>20.25</v>
      </c>
      <c r="AL68" s="18">
        <v>3.17</v>
      </c>
      <c r="AM68" s="67">
        <f t="shared" si="66"/>
        <v>23.42</v>
      </c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ht="13.5">
      <c r="A69" s="31"/>
      <c r="B69" s="66"/>
      <c r="C69" s="21" t="s">
        <v>67</v>
      </c>
      <c r="D69" s="22">
        <v>12.5</v>
      </c>
      <c r="E69" s="22">
        <v>1.04</v>
      </c>
      <c r="F69" s="22">
        <f t="shared" si="55"/>
        <v>13.54</v>
      </c>
      <c r="G69" s="22">
        <v>12</v>
      </c>
      <c r="H69" s="22">
        <v>0.6</v>
      </c>
      <c r="I69" s="22">
        <f t="shared" si="56"/>
        <v>12.6</v>
      </c>
      <c r="J69" s="14">
        <v>13</v>
      </c>
      <c r="K69" s="14">
        <v>2.95</v>
      </c>
      <c r="L69" s="14">
        <f t="shared" si="57"/>
        <v>15.95</v>
      </c>
      <c r="M69" s="14">
        <v>12.5</v>
      </c>
      <c r="N69" s="14">
        <v>1.84</v>
      </c>
      <c r="O69" s="14">
        <f t="shared" si="58"/>
        <v>14.34</v>
      </c>
      <c r="P69" s="14">
        <v>12.5</v>
      </c>
      <c r="Q69" s="14">
        <v>1.67</v>
      </c>
      <c r="R69" s="14">
        <f t="shared" si="59"/>
        <v>14.17</v>
      </c>
      <c r="S69" s="14">
        <v>12.5</v>
      </c>
      <c r="T69" s="14">
        <v>1.13</v>
      </c>
      <c r="U69" s="14">
        <f t="shared" si="60"/>
        <v>13.629999999999999</v>
      </c>
      <c r="V69" s="14">
        <v>12.5</v>
      </c>
      <c r="W69" s="14">
        <v>2.2</v>
      </c>
      <c r="X69" s="14">
        <f t="shared" si="61"/>
        <v>14.7</v>
      </c>
      <c r="Y69" s="13">
        <v>12.5</v>
      </c>
      <c r="Z69" s="14">
        <v>2.14</v>
      </c>
      <c r="AA69" s="60">
        <f t="shared" si="62"/>
        <v>14.64</v>
      </c>
      <c r="AB69" s="14">
        <v>13.5</v>
      </c>
      <c r="AC69" s="14">
        <v>2.66</v>
      </c>
      <c r="AD69" s="14">
        <f t="shared" si="63"/>
        <v>16.16</v>
      </c>
      <c r="AE69" s="13">
        <v>15.5</v>
      </c>
      <c r="AF69" s="14">
        <v>3.31</v>
      </c>
      <c r="AG69" s="60">
        <f t="shared" si="64"/>
        <v>18.81</v>
      </c>
      <c r="AH69" s="14">
        <v>16</v>
      </c>
      <c r="AI69" s="14">
        <v>3.38</v>
      </c>
      <c r="AJ69" s="60">
        <f t="shared" si="65"/>
        <v>19.38</v>
      </c>
      <c r="AK69" s="17">
        <v>16</v>
      </c>
      <c r="AL69" s="18">
        <v>4.17</v>
      </c>
      <c r="AM69" s="67">
        <f t="shared" si="66"/>
        <v>20.17</v>
      </c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ht="13.5">
      <c r="A70" s="31"/>
      <c r="B70" s="66"/>
      <c r="C70" s="21" t="s">
        <v>68</v>
      </c>
      <c r="D70" s="22">
        <v>29</v>
      </c>
      <c r="E70" s="22">
        <v>1.59</v>
      </c>
      <c r="F70" s="22">
        <f t="shared" si="55"/>
        <v>30.59</v>
      </c>
      <c r="G70" s="22">
        <v>28</v>
      </c>
      <c r="H70" s="22">
        <v>1.83</v>
      </c>
      <c r="I70" s="22">
        <f t="shared" si="56"/>
        <v>29.83</v>
      </c>
      <c r="J70" s="14">
        <v>26</v>
      </c>
      <c r="K70" s="14">
        <v>1.88</v>
      </c>
      <c r="L70" s="14">
        <f t="shared" si="57"/>
        <v>27.88</v>
      </c>
      <c r="M70" s="14">
        <v>25</v>
      </c>
      <c r="N70" s="14">
        <v>3.78</v>
      </c>
      <c r="O70" s="14">
        <f t="shared" si="58"/>
        <v>28.78</v>
      </c>
      <c r="P70" s="14">
        <v>25</v>
      </c>
      <c r="Q70" s="14">
        <v>2.61</v>
      </c>
      <c r="R70" s="14">
        <f t="shared" si="59"/>
        <v>27.61</v>
      </c>
      <c r="S70" s="14">
        <v>25</v>
      </c>
      <c r="T70" s="14">
        <v>3.84</v>
      </c>
      <c r="U70" s="14">
        <f t="shared" si="60"/>
        <v>28.84</v>
      </c>
      <c r="V70" s="14">
        <v>25</v>
      </c>
      <c r="W70" s="14">
        <v>4.11</v>
      </c>
      <c r="X70" s="14">
        <f t="shared" si="61"/>
        <v>29.11</v>
      </c>
      <c r="Y70" s="13">
        <v>25</v>
      </c>
      <c r="Z70" s="14">
        <v>4.71</v>
      </c>
      <c r="AA70" s="60">
        <f t="shared" si="62"/>
        <v>29.71</v>
      </c>
      <c r="AB70" s="14">
        <v>25</v>
      </c>
      <c r="AC70" s="14">
        <v>4.44</v>
      </c>
      <c r="AD70" s="14">
        <f t="shared" si="63"/>
        <v>29.44</v>
      </c>
      <c r="AE70" s="13">
        <v>26</v>
      </c>
      <c r="AF70" s="14">
        <v>5.79</v>
      </c>
      <c r="AG70" s="60">
        <f t="shared" si="64"/>
        <v>31.79</v>
      </c>
      <c r="AH70" s="14">
        <v>28</v>
      </c>
      <c r="AI70" s="14">
        <v>4.38</v>
      </c>
      <c r="AJ70" s="60">
        <f t="shared" si="65"/>
        <v>32.38</v>
      </c>
      <c r="AK70" s="17">
        <v>30.75</v>
      </c>
      <c r="AL70" s="18">
        <v>6.66</v>
      </c>
      <c r="AM70" s="67">
        <f t="shared" si="66"/>
        <v>37.41</v>
      </c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13.5">
      <c r="A71" s="31"/>
      <c r="B71" s="66"/>
      <c r="C71" s="21" t="s">
        <v>69</v>
      </c>
      <c r="D71" s="22">
        <v>15</v>
      </c>
      <c r="E71" s="22">
        <v>1.21</v>
      </c>
      <c r="F71" s="22">
        <f t="shared" si="55"/>
        <v>16.21</v>
      </c>
      <c r="G71" s="22">
        <v>15</v>
      </c>
      <c r="H71" s="22">
        <v>1.28</v>
      </c>
      <c r="I71" s="22">
        <f t="shared" si="56"/>
        <v>16.28</v>
      </c>
      <c r="J71" s="14">
        <v>15</v>
      </c>
      <c r="K71" s="14">
        <v>0.99</v>
      </c>
      <c r="L71" s="14">
        <f t="shared" si="57"/>
        <v>15.99</v>
      </c>
      <c r="M71" s="14">
        <v>15</v>
      </c>
      <c r="N71" s="14">
        <v>1.64</v>
      </c>
      <c r="O71" s="14">
        <f t="shared" si="58"/>
        <v>16.64</v>
      </c>
      <c r="P71" s="14">
        <v>14.5</v>
      </c>
      <c r="Q71" s="14">
        <v>2.22</v>
      </c>
      <c r="R71" s="14">
        <f t="shared" si="59"/>
        <v>16.72</v>
      </c>
      <c r="S71" s="14">
        <v>14.5</v>
      </c>
      <c r="T71" s="14">
        <v>2.27</v>
      </c>
      <c r="U71" s="14">
        <f t="shared" si="60"/>
        <v>16.77</v>
      </c>
      <c r="V71" s="14">
        <v>14.5</v>
      </c>
      <c r="W71" s="14">
        <v>3.23</v>
      </c>
      <c r="X71" s="14">
        <f t="shared" si="61"/>
        <v>17.73</v>
      </c>
      <c r="Y71" s="13">
        <v>15.5</v>
      </c>
      <c r="Z71" s="14">
        <v>2.52</v>
      </c>
      <c r="AA71" s="60">
        <f t="shared" si="62"/>
        <v>18.02</v>
      </c>
      <c r="AB71" s="14">
        <v>16</v>
      </c>
      <c r="AC71" s="14">
        <v>2.53</v>
      </c>
      <c r="AD71" s="14">
        <f t="shared" si="63"/>
        <v>18.53</v>
      </c>
      <c r="AE71" s="13">
        <v>15</v>
      </c>
      <c r="AF71" s="14">
        <v>3.44</v>
      </c>
      <c r="AG71" s="60">
        <f t="shared" si="64"/>
        <v>18.44</v>
      </c>
      <c r="AH71" s="14">
        <v>16</v>
      </c>
      <c r="AI71" s="14">
        <v>4.77</v>
      </c>
      <c r="AJ71" s="60">
        <f t="shared" si="65"/>
        <v>20.77</v>
      </c>
      <c r="AK71" s="17">
        <v>16</v>
      </c>
      <c r="AL71" s="18">
        <v>4.88</v>
      </c>
      <c r="AM71" s="67">
        <f t="shared" si="66"/>
        <v>20.88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ht="14.25" thickBot="1">
      <c r="A72" s="4"/>
      <c r="B72" s="32"/>
      <c r="C72" s="69" t="s">
        <v>78</v>
      </c>
      <c r="D72" s="79">
        <f>SUM(D64:D71)</f>
        <v>136.5</v>
      </c>
      <c r="E72" s="79">
        <f>SUM(E64:E71)+2.31</f>
        <v>13.020000000000001</v>
      </c>
      <c r="F72" s="80">
        <f t="shared" si="55"/>
        <v>149.52</v>
      </c>
      <c r="G72" s="79">
        <f>SUM(G64:G71)</f>
        <v>106.75</v>
      </c>
      <c r="H72" s="79">
        <f>SUM(H64:H71)+2.25</f>
        <v>9.7</v>
      </c>
      <c r="I72" s="80">
        <f t="shared" si="56"/>
        <v>116.45</v>
      </c>
      <c r="J72" s="72">
        <f>SUM(J64:J71)</f>
        <v>106.25</v>
      </c>
      <c r="K72" s="72">
        <f>SUM(K64:K71)</f>
        <v>13.06</v>
      </c>
      <c r="L72" s="73">
        <f t="shared" si="57"/>
        <v>119.31</v>
      </c>
      <c r="M72" s="72">
        <f>SUM(M64:M71)</f>
        <v>104.75</v>
      </c>
      <c r="N72" s="72">
        <f>SUM(N64:N71)</f>
        <v>13.83</v>
      </c>
      <c r="O72" s="73">
        <f t="shared" si="58"/>
        <v>118.58</v>
      </c>
      <c r="P72" s="72">
        <f>SUM(P64:P71)</f>
        <v>105</v>
      </c>
      <c r="Q72" s="72">
        <f>SUM(Q64:Q71)</f>
        <v>13.68</v>
      </c>
      <c r="R72" s="73">
        <f t="shared" si="59"/>
        <v>118.68</v>
      </c>
      <c r="S72" s="72">
        <f>SUM(S64:S71)</f>
        <v>105</v>
      </c>
      <c r="T72" s="72">
        <f>SUM(T64:T71)</f>
        <v>15.919999999999998</v>
      </c>
      <c r="U72" s="73">
        <f t="shared" si="60"/>
        <v>120.92</v>
      </c>
      <c r="V72" s="72">
        <f>SUM(V64:V71)</f>
        <v>108</v>
      </c>
      <c r="W72" s="72">
        <f>SUM(W64:W71)</f>
        <v>18.12</v>
      </c>
      <c r="X72" s="73">
        <f t="shared" si="61"/>
        <v>126.12</v>
      </c>
      <c r="Y72" s="74">
        <f>SUM(Y64:Y71)</f>
        <v>109</v>
      </c>
      <c r="Z72" s="72">
        <f>SUM(Z64:Z71)</f>
        <v>15.93</v>
      </c>
      <c r="AA72" s="75">
        <f t="shared" si="62"/>
        <v>124.93</v>
      </c>
      <c r="AB72" s="72">
        <f>SUM(AB64:AB71)</f>
        <v>110.75</v>
      </c>
      <c r="AC72" s="72">
        <f>SUM(AC64:AC71)</f>
        <v>18.560000000000002</v>
      </c>
      <c r="AD72" s="73">
        <f t="shared" si="63"/>
        <v>129.31</v>
      </c>
      <c r="AE72" s="74">
        <f>SUM(AE64:AE71)</f>
        <v>115.5</v>
      </c>
      <c r="AF72" s="72">
        <f>SUM(AF64:AF71)</f>
        <v>22.360000000000003</v>
      </c>
      <c r="AG72" s="75">
        <f t="shared" si="64"/>
        <v>137.86</v>
      </c>
      <c r="AH72" s="72">
        <f>SUM(AH64:AH71)</f>
        <v>120.75</v>
      </c>
      <c r="AI72" s="72">
        <v>24.25</v>
      </c>
      <c r="AJ72" s="75">
        <f t="shared" si="65"/>
        <v>145</v>
      </c>
      <c r="AK72" s="76">
        <f>SUM(AK64:AK71)</f>
        <v>125.75</v>
      </c>
      <c r="AL72" s="77">
        <f>SUM(AL64:AL71)</f>
        <v>25.330000000000002</v>
      </c>
      <c r="AM72" s="78">
        <f t="shared" si="66"/>
        <v>151.08</v>
      </c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4:52" ht="6" customHeight="1">
      <c r="D73" s="131"/>
      <c r="E73" s="131"/>
      <c r="F73" s="131"/>
      <c r="G73" s="131"/>
      <c r="H73" s="131"/>
      <c r="I73" s="131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82"/>
      <c r="Z73" s="82"/>
      <c r="AA73" s="132"/>
      <c r="AB73" s="82"/>
      <c r="AC73" s="82"/>
      <c r="AD73" s="132"/>
      <c r="AE73" s="82"/>
      <c r="AF73" s="82"/>
      <c r="AG73" s="132"/>
      <c r="AH73" s="82"/>
      <c r="AI73" s="82"/>
      <c r="AJ73" s="133"/>
      <c r="AK73" s="9"/>
      <c r="AL73" s="9"/>
      <c r="AM73" s="9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5.75" thickBot="1">
      <c r="A74" s="118" t="s">
        <v>70</v>
      </c>
      <c r="B74" s="119"/>
      <c r="C74" s="40" t="s">
        <v>84</v>
      </c>
      <c r="D74" s="43">
        <f>D72+D62+D52+D50+D36+D28+D21+D16+D7+2</f>
        <v>669.3299999999999</v>
      </c>
      <c r="E74" s="43">
        <f>E72+E62+E52+E50+E36+E28+E21+E16+E7</f>
        <v>94.37</v>
      </c>
      <c r="F74" s="44">
        <f>F72+F62+F52+F50+F36+F28+F21+F16+F7+2</f>
        <v>763.7</v>
      </c>
      <c r="G74" s="43">
        <f>G72+G62+G52+G50+G36+G28+G21+G16+G7+1</f>
        <v>657.8299999999999</v>
      </c>
      <c r="H74" s="43">
        <f>H72+H62+H52+H50+H36+H28+H21+H16+H7+0.01</f>
        <v>85.86999999999999</v>
      </c>
      <c r="I74" s="44">
        <f>I72+I62+I52+I50+I36+I28+I21+I16+I7+1.01</f>
        <v>743.6999999999999</v>
      </c>
      <c r="J74" s="46">
        <f aca="true" t="shared" si="67" ref="J74:O74">J72+J62+J52+J50+J36+J28+J21+J16+J7</f>
        <v>654.8299999999999</v>
      </c>
      <c r="K74" s="46">
        <f t="shared" si="67"/>
        <v>108.05000000000001</v>
      </c>
      <c r="L74" s="47">
        <f t="shared" si="67"/>
        <v>762.8799999999999</v>
      </c>
      <c r="M74" s="46">
        <f t="shared" si="67"/>
        <v>651.0799999999999</v>
      </c>
      <c r="N74" s="46">
        <f t="shared" si="67"/>
        <v>122.30000000000001</v>
      </c>
      <c r="O74" s="47">
        <f t="shared" si="67"/>
        <v>773.38</v>
      </c>
      <c r="P74" s="46">
        <f>P72+P62+P52+P50+P36+P28+P21+P16+P7+1</f>
        <v>647.86</v>
      </c>
      <c r="Q74" s="46">
        <f>Q72+Q62+Q52+Q50+Q36+Q28+Q21+Q16+Q7+0.01</f>
        <v>125.78000000000002</v>
      </c>
      <c r="R74" s="47">
        <f>R72+R62+R52+R50+R36+R28+R21+R16+R7+1.01</f>
        <v>773.6400000000001</v>
      </c>
      <c r="S74" s="46">
        <f aca="true" t="shared" si="68" ref="S74:Y74">S72+S62+S52+S50+S36+S28+S21+S16+S7</f>
        <v>651.74</v>
      </c>
      <c r="T74" s="46">
        <f t="shared" si="68"/>
        <v>129.12</v>
      </c>
      <c r="U74" s="47">
        <f t="shared" si="68"/>
        <v>780.86</v>
      </c>
      <c r="V74" s="46">
        <f t="shared" si="68"/>
        <v>660.99</v>
      </c>
      <c r="W74" s="46">
        <f t="shared" si="68"/>
        <v>131.01</v>
      </c>
      <c r="X74" s="47">
        <f t="shared" si="68"/>
        <v>792.0000000000001</v>
      </c>
      <c r="Y74" s="45">
        <f t="shared" si="68"/>
        <v>673.24</v>
      </c>
      <c r="Z74" s="46">
        <f>Z72+Z62+Z52+Z50+Z36+Z28+Z21+Z16+Z7+1.86</f>
        <v>108.65</v>
      </c>
      <c r="AA74" s="48">
        <f>Y74+Z74</f>
        <v>781.89</v>
      </c>
      <c r="AB74" s="46">
        <f>AB72+AB62+AB52+AB50+AB36+AB28+AB21+AB16+AB7</f>
        <v>706.03</v>
      </c>
      <c r="AC74" s="46">
        <v>126.74</v>
      </c>
      <c r="AD74" s="47">
        <f>AB74+AC74</f>
        <v>832.77</v>
      </c>
      <c r="AE74" s="45">
        <f>AE72+AE62+AE52+AE50+AE36+AE28+AE21+AE16+AE7</f>
        <v>746.03</v>
      </c>
      <c r="AF74" s="46">
        <v>133.33</v>
      </c>
      <c r="AG74" s="48">
        <f>AE74+AF74</f>
        <v>879.36</v>
      </c>
      <c r="AH74" s="46">
        <v>757.78</v>
      </c>
      <c r="AI74" s="46">
        <v>122.92</v>
      </c>
      <c r="AJ74" s="48">
        <f>AI74+AH74</f>
        <v>880.6999999999999</v>
      </c>
      <c r="AK74" s="49">
        <v>778.38</v>
      </c>
      <c r="AL74" s="50">
        <v>164.94</v>
      </c>
      <c r="AM74" s="51">
        <f>AL74+AK74</f>
        <v>943.3199999999999</v>
      </c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28" s="12" customFormat="1" ht="6" customHeight="1">
      <c r="A75" s="35"/>
      <c r="B75" s="36"/>
      <c r="C75" s="37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05"/>
      <c r="AB75" s="105"/>
    </row>
    <row r="76" spans="1:28" ht="12.75" customHeight="1">
      <c r="A76" s="88" t="s">
        <v>85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2"/>
      <c r="AB76" s="12"/>
    </row>
    <row r="77" spans="1:28" ht="12.75" customHeight="1">
      <c r="A77" s="88"/>
      <c r="B77" s="35" t="s">
        <v>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12"/>
      <c r="AB77" s="12"/>
    </row>
    <row r="78" spans="1:28" ht="12.75" customHeight="1">
      <c r="A78" s="88"/>
      <c r="B78" s="35" t="s">
        <v>72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  <c r="AB78" s="12"/>
    </row>
    <row r="79" spans="1:28" ht="12.75" customHeight="1">
      <c r="A79" s="88"/>
      <c r="B79" s="35" t="s">
        <v>73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12"/>
      <c r="AB79" s="12"/>
    </row>
    <row r="80" s="35" customFormat="1" ht="12.75" customHeight="1">
      <c r="A80" s="89" t="s">
        <v>86</v>
      </c>
    </row>
    <row r="81" spans="1:30" s="35" customFormat="1" ht="12.75" customHeight="1">
      <c r="A81" s="90" t="s">
        <v>87</v>
      </c>
      <c r="AA81" s="33"/>
      <c r="AD81" s="33"/>
    </row>
    <row r="82" s="35" customFormat="1" ht="12.75" customHeight="1">
      <c r="A82" s="88" t="s">
        <v>88</v>
      </c>
    </row>
    <row r="83" spans="1:30" s="35" customFormat="1" ht="12.75" customHeight="1">
      <c r="A83" s="89" t="s">
        <v>89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AD83" s="92"/>
    </row>
    <row r="84" spans="1:39" s="35" customFormat="1" ht="12.75" customHeight="1">
      <c r="A84" s="89" t="s">
        <v>90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AD84" s="92"/>
      <c r="AG84" s="92"/>
      <c r="AM84" s="92" t="s">
        <v>74</v>
      </c>
    </row>
    <row r="85" spans="1:39" s="35" customFormat="1" ht="12.75" customHeight="1">
      <c r="A85" s="93" t="s">
        <v>75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AD85" s="33"/>
      <c r="AM85" s="33" t="s">
        <v>76</v>
      </c>
    </row>
    <row r="86" spans="2:23" s="35" customFormat="1" ht="12.75" customHeight="1">
      <c r="B86" s="135"/>
      <c r="C86" s="91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</row>
    <row r="87" spans="1:28" s="35" customFormat="1" ht="12">
      <c r="A87" s="94"/>
      <c r="B87" s="95"/>
      <c r="C87" s="95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1"/>
      <c r="AB87" s="91"/>
    </row>
    <row r="88" spans="1:28" s="91" customFormat="1" ht="12">
      <c r="A88" s="35"/>
      <c r="B88" s="36"/>
      <c r="C88" s="37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AB88" s="106"/>
    </row>
    <row r="89" spans="1:28" s="106" customFormat="1" ht="12">
      <c r="A89" s="35"/>
      <c r="B89" s="36"/>
      <c r="C89" s="37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94"/>
      <c r="AB89" s="94"/>
    </row>
    <row r="90" spans="1:29" s="94" customFormat="1" ht="12">
      <c r="A90" s="35"/>
      <c r="B90" s="36"/>
      <c r="C90" s="37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96"/>
      <c r="AB90" s="105"/>
      <c r="AC90" s="96"/>
    </row>
  </sheetData>
  <mergeCells count="12">
    <mergeCell ref="AK4:AM4"/>
    <mergeCell ref="S4:U4"/>
    <mergeCell ref="V4:X4"/>
    <mergeCell ref="Y4:AA4"/>
    <mergeCell ref="AH4:AJ4"/>
    <mergeCell ref="AE4:AG4"/>
    <mergeCell ref="AB4:AD4"/>
    <mergeCell ref="P4:R4"/>
    <mergeCell ref="D4:F4"/>
    <mergeCell ref="G4:I4"/>
    <mergeCell ref="J4:L4"/>
    <mergeCell ref="M4:O4"/>
  </mergeCells>
  <printOptions/>
  <pageMargins left="1" right="0.25" top="0.25" bottom="0.15" header="0" footer="0"/>
  <pageSetup fitToHeight="1" fitToWidth="1" horizontalDpi="96" verticalDpi="96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Victoria - INST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Sivertson</dc:creator>
  <cp:keywords/>
  <dc:description/>
  <cp:lastModifiedBy>Cheryl Sivertson</cp:lastModifiedBy>
  <dcterms:created xsi:type="dcterms:W3CDTF">2006-07-29T01:24:00Z</dcterms:created>
  <dcterms:modified xsi:type="dcterms:W3CDTF">2006-07-29T01:24:35Z</dcterms:modified>
  <cp:category/>
  <cp:version/>
  <cp:contentType/>
  <cp:contentStatus/>
</cp:coreProperties>
</file>